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e1f92b9993ed56af/Documents/West Lavington PC/AGAR audit/Audit 2024/copy docs for Chris 2024/"/>
    </mc:Choice>
  </mc:AlternateContent>
  <xr:revisionPtr revIDLastSave="146" documentId="8_{F9383F98-C51F-4CF6-A3E1-699753316DE8}" xr6:coauthVersionLast="47" xr6:coauthVersionMax="47" xr10:uidLastSave="{F0FA2919-C469-4F16-B624-45A492235117}"/>
  <bookViews>
    <workbookView xWindow="-110" yWindow="-110" windowWidth="19420" windowHeight="10300" firstSheet="5" activeTab="6" xr2:uid="{00000000-000D-0000-FFFF-FFFF00000000}"/>
  </bookViews>
  <sheets>
    <sheet name="Treasurers0695" sheetId="1" r:id="rId1"/>
    <sheet name="Deposit5255" sheetId="2" r:id="rId2"/>
    <sheet name="Playground1968" sheetId="3" r:id="rId3"/>
    <sheet name="32dayNotice0965" sheetId="4" r:id="rId4"/>
    <sheet name="BudgetMonitoringPreceptNHPgrant" sheetId="5" r:id="rId5"/>
    <sheet name="BudgetMonitoringCIL" sheetId="9" r:id="rId6"/>
    <sheet name="Summary" sheetId="7" r:id="rId7"/>
    <sheet name="Uncashed and New" sheetId="8" r:id="rId8"/>
    <sheet name="Potential_costs"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7" l="1"/>
  <c r="M17" i="4"/>
  <c r="S19" i="8"/>
  <c r="R19" i="8"/>
  <c r="S18" i="8"/>
  <c r="R18" i="8"/>
  <c r="S17" i="8"/>
  <c r="R17" i="8"/>
  <c r="S16" i="8"/>
  <c r="R16" i="8"/>
  <c r="S15" i="8"/>
  <c r="R15" i="8"/>
  <c r="S14" i="8"/>
  <c r="R14" i="8"/>
  <c r="S13" i="8"/>
  <c r="R13" i="8"/>
  <c r="Q15" i="3"/>
  <c r="Q17" i="3" s="1"/>
  <c r="Q15" i="2"/>
  <c r="Q17" i="2" s="1"/>
  <c r="E13" i="7"/>
  <c r="L23" i="5"/>
  <c r="L13" i="5"/>
  <c r="L3" i="5"/>
  <c r="L16" i="5"/>
  <c r="L22" i="5"/>
  <c r="L10" i="5"/>
  <c r="L7" i="5"/>
  <c r="L5" i="5"/>
  <c r="L4" i="5"/>
  <c r="M163" i="1"/>
  <c r="Q10" i="9"/>
  <c r="Q9" i="9"/>
  <c r="Q8" i="9"/>
  <c r="Q7" i="9"/>
  <c r="Q6" i="9"/>
  <c r="Q5" i="9"/>
  <c r="Q4" i="9"/>
  <c r="J11" i="9"/>
  <c r="J12" i="9"/>
  <c r="L20" i="5"/>
  <c r="L163" i="1"/>
  <c r="K163" i="1"/>
  <c r="J163" i="1"/>
  <c r="L20" i="10"/>
  <c r="E35" i="7" l="1"/>
  <c r="F35" i="7"/>
  <c r="E27" i="7"/>
  <c r="F27" i="7"/>
  <c r="E20" i="7"/>
  <c r="F20" i="7"/>
  <c r="K7" i="5"/>
  <c r="M7" i="5" s="1"/>
  <c r="Q3" i="9"/>
  <c r="L36" i="5"/>
  <c r="M36" i="5" s="1"/>
  <c r="M16" i="5"/>
  <c r="E14" i="7"/>
  <c r="M31" i="5"/>
  <c r="M13" i="5"/>
  <c r="M8" i="5"/>
  <c r="M3" i="5"/>
  <c r="M22" i="5"/>
  <c r="M30" i="5"/>
  <c r="M21" i="5"/>
  <c r="M17" i="5"/>
  <c r="G7" i="5"/>
  <c r="I7" i="5" s="1"/>
  <c r="I31" i="5"/>
  <c r="I30" i="5"/>
  <c r="I24" i="5"/>
  <c r="I23" i="5"/>
  <c r="E7" i="5"/>
  <c r="M24" i="5"/>
  <c r="M23" i="5"/>
  <c r="Q3" i="4"/>
  <c r="Q4" i="4" s="1"/>
  <c r="Q5" i="4" s="1"/>
  <c r="Q6" i="4" s="1"/>
  <c r="Q7" i="4" s="1"/>
  <c r="Q8" i="4" s="1"/>
  <c r="Q9" i="4" s="1"/>
  <c r="Q10" i="4" s="1"/>
  <c r="L19" i="4"/>
  <c r="M19" i="4"/>
  <c r="E3" i="5"/>
  <c r="I3" i="5"/>
  <c r="E4" i="5"/>
  <c r="I4" i="5"/>
  <c r="M4" i="5"/>
  <c r="E5" i="5"/>
  <c r="I5" i="5"/>
  <c r="M5" i="5"/>
  <c r="E6" i="5"/>
  <c r="I6" i="5"/>
  <c r="M6" i="5"/>
  <c r="E8" i="5"/>
  <c r="I8" i="5"/>
  <c r="E9" i="5"/>
  <c r="I9" i="5"/>
  <c r="M9" i="5"/>
  <c r="E10" i="5"/>
  <c r="I10" i="5"/>
  <c r="M10" i="5"/>
  <c r="E11" i="5"/>
  <c r="I11" i="5"/>
  <c r="M11" i="5"/>
  <c r="E12" i="5"/>
  <c r="I12" i="5"/>
  <c r="M12" i="5"/>
  <c r="E13" i="5"/>
  <c r="I13" i="5"/>
  <c r="E14" i="5"/>
  <c r="I14" i="5"/>
  <c r="M14" i="5"/>
  <c r="E15" i="5"/>
  <c r="I15" i="5"/>
  <c r="M15" i="5"/>
  <c r="E16" i="5"/>
  <c r="I16" i="5"/>
  <c r="E17" i="5"/>
  <c r="I17" i="5"/>
  <c r="E18" i="5"/>
  <c r="I18" i="5"/>
  <c r="M18" i="5"/>
  <c r="E19" i="5"/>
  <c r="I19" i="5"/>
  <c r="M19" i="5"/>
  <c r="I20" i="5"/>
  <c r="M20" i="5"/>
  <c r="E21" i="5"/>
  <c r="I21" i="5"/>
  <c r="E22" i="5"/>
  <c r="I22" i="5"/>
  <c r="E25" i="5"/>
  <c r="I25" i="5"/>
  <c r="M25" i="5"/>
  <c r="E26" i="5"/>
  <c r="I26" i="5"/>
  <c r="M26" i="5"/>
  <c r="E27" i="5"/>
  <c r="I27" i="5"/>
  <c r="M27" i="5"/>
  <c r="E28" i="5"/>
  <c r="I28" i="5"/>
  <c r="M28" i="5"/>
  <c r="E29" i="5"/>
  <c r="I29" i="5"/>
  <c r="M29" i="5"/>
  <c r="E32" i="5"/>
  <c r="I32" i="5"/>
  <c r="M32" i="5"/>
  <c r="C33" i="5"/>
  <c r="D33" i="5"/>
  <c r="G33" i="5"/>
  <c r="H33" i="5"/>
  <c r="L33" i="5"/>
  <c r="G36" i="5"/>
  <c r="I36" i="5" s="1"/>
  <c r="I37" i="5"/>
  <c r="M37" i="5"/>
  <c r="H38" i="5"/>
  <c r="K38" i="5"/>
  <c r="Q3" i="2"/>
  <c r="Q4" i="2" s="1"/>
  <c r="Q5" i="2" s="1"/>
  <c r="Q6" i="2" s="1"/>
  <c r="Q7" i="2" s="1"/>
  <c r="Q8" i="2" s="1"/>
  <c r="Q9" i="2" s="1"/>
  <c r="Q10" i="2" s="1"/>
  <c r="Q11" i="2" s="1"/>
  <c r="Q12" i="2" s="1"/>
  <c r="Q13" i="2" s="1"/>
  <c r="Q14" i="2" s="1"/>
  <c r="L17" i="2"/>
  <c r="M17" i="2"/>
  <c r="Q3" i="3"/>
  <c r="Q4" i="3" s="1"/>
  <c r="Q5" i="3" s="1"/>
  <c r="Q6" i="3" s="1"/>
  <c r="Q7" i="3" s="1"/>
  <c r="Q8" i="3" s="1"/>
  <c r="Q9" i="3" s="1"/>
  <c r="Q10" i="3" s="1"/>
  <c r="Q11" i="3" s="1"/>
  <c r="Q12" i="3" s="1"/>
  <c r="Q13" i="3" s="1"/>
  <c r="Q14" i="3" s="1"/>
  <c r="L17" i="3"/>
  <c r="M17" i="3"/>
  <c r="F14" i="7"/>
  <c r="G32" i="7"/>
  <c r="G41" i="7"/>
  <c r="Q11" i="4" l="1"/>
  <c r="Q12" i="4" s="1"/>
  <c r="Q13" i="4" s="1"/>
  <c r="Q14" i="4" s="1"/>
  <c r="Q15" i="4" s="1"/>
  <c r="Q16" i="4" s="1"/>
  <c r="Q17" i="4" s="1"/>
  <c r="Q19" i="4" s="1"/>
  <c r="G35" i="7"/>
  <c r="G27" i="7"/>
  <c r="G20" i="7"/>
  <c r="L38" i="5"/>
  <c r="M38" i="5" s="1"/>
  <c r="K33" i="5"/>
  <c r="E33" i="5"/>
  <c r="I33" i="5"/>
  <c r="G38" i="5"/>
  <c r="I38" i="5" s="1"/>
  <c r="G14" i="7"/>
  <c r="L164" i="1"/>
  <c r="M33" i="5" l="1"/>
  <c r="G42" i="7"/>
  <c r="G43" i="7" s="1"/>
  <c r="L41" i="5"/>
  <c r="L42" i="5" s="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3" i="1"/>
  <c r="Q164" i="1"/>
  <c r="Q165" i="1"/>
  <c r="Q166" i="1"/>
</calcChain>
</file>

<file path=xl/sharedStrings.xml><?xml version="1.0" encoding="utf-8"?>
<sst xmlns="http://schemas.openxmlformats.org/spreadsheetml/2006/main" count="1518" uniqueCount="385">
  <si>
    <t>Sort</t>
  </si>
  <si>
    <t>Bank transaction Date</t>
  </si>
  <si>
    <t>Transaction Type</t>
  </si>
  <si>
    <t>Transaction Description</t>
  </si>
  <si>
    <t>Supplier/Payee (for chq payments)</t>
  </si>
  <si>
    <t>Description of supply/Narrative</t>
  </si>
  <si>
    <t>Category (Budget monitoring)</t>
  </si>
  <si>
    <t>Expense allocation (Precept/CIL/NHP grant)</t>
  </si>
  <si>
    <t>Audit category</t>
  </si>
  <si>
    <t>Net cost before VAT</t>
  </si>
  <si>
    <t>VAT paid out</t>
  </si>
  <si>
    <t>Paid out incl VAT</t>
  </si>
  <si>
    <t>Paid in</t>
  </si>
  <si>
    <t>Invoice date</t>
  </si>
  <si>
    <t>VAT REG No</t>
  </si>
  <si>
    <t>To whom invoice addressed</t>
  </si>
  <si>
    <t>Balance</t>
  </si>
  <si>
    <t>Opening balance</t>
  </si>
  <si>
    <t>SO</t>
  </si>
  <si>
    <t>H SAINSBURY</t>
  </si>
  <si>
    <t>n/a</t>
  </si>
  <si>
    <t>Bin clearance</t>
  </si>
  <si>
    <t>Waste</t>
  </si>
  <si>
    <t>Precept</t>
  </si>
  <si>
    <t>All other payments (Outgoings)</t>
  </si>
  <si>
    <t>CHQ</t>
  </si>
  <si>
    <t>1926a</t>
  </si>
  <si>
    <t>Dominic Muns expenses</t>
  </si>
  <si>
    <t>Memory cards x2</t>
  </si>
  <si>
    <t>CCTV Maint</t>
  </si>
  <si>
    <t>1926b</t>
  </si>
  <si>
    <t>Cameras x2</t>
  </si>
  <si>
    <t>1926c</t>
  </si>
  <si>
    <t>Extension socket</t>
  </si>
  <si>
    <t>1925a</t>
  </si>
  <si>
    <t>John Skillman</t>
  </si>
  <si>
    <t>Mobile phone top up</t>
  </si>
  <si>
    <t>Admin</t>
  </si>
  <si>
    <t>1925b</t>
  </si>
  <si>
    <t>Stamps</t>
  </si>
  <si>
    <t>Clerk salary</t>
  </si>
  <si>
    <t>Salaries</t>
  </si>
  <si>
    <t>Staff costs (Outgoings)</t>
  </si>
  <si>
    <t>Anthony Northcote Planning</t>
  </si>
  <si>
    <t>Neighbourhood Planning services</t>
  </si>
  <si>
    <t>NHP consultant</t>
  </si>
  <si>
    <t>NHP grant</t>
  </si>
  <si>
    <t>West Lavington Parish Council</t>
  </si>
  <si>
    <t>DD</t>
  </si>
  <si>
    <t>HILLS WASTE SOLUTN W00084A</t>
  </si>
  <si>
    <t>HMRC</t>
  </si>
  <si>
    <t>PAYE/NI</t>
  </si>
  <si>
    <t>CHARLTON BAKER</t>
  </si>
  <si>
    <t>Payroll</t>
  </si>
  <si>
    <t>should be paying £15.50</t>
  </si>
  <si>
    <t>Hedges House appeal</t>
  </si>
  <si>
    <t>BGC</t>
  </si>
  <si>
    <t>WILTSHIRE COUNCIL 20058591392023</t>
  </si>
  <si>
    <t>Precept 23/24 part 1 of 2</t>
  </si>
  <si>
    <t>Precept or Rates and Levies (Income)</t>
  </si>
  <si>
    <t>JOHN SKILLMAN</t>
  </si>
  <si>
    <t>Clerk office</t>
  </si>
  <si>
    <t>Allowance</t>
  </si>
  <si>
    <t>CJ HARDWICK</t>
  </si>
  <si>
    <t>Internet Fee</t>
  </si>
  <si>
    <t>Richard gamble expenses</t>
  </si>
  <si>
    <t>Printing NHP</t>
  </si>
  <si>
    <t>NHP admin</t>
  </si>
  <si>
    <t>PAY</t>
  </si>
  <si>
    <t>Transfer to 32 day account</t>
  </si>
  <si>
    <t>Transfer out</t>
  </si>
  <si>
    <t>1932a</t>
  </si>
  <si>
    <t>Peter Blundell expenses - B&amp;Q</t>
  </si>
  <si>
    <t>Screw cup washer brass</t>
  </si>
  <si>
    <t>Playgrounds Maintenance</t>
  </si>
  <si>
    <t>1932b</t>
  </si>
  <si>
    <t>Peter Blundell expenses - Barefoot signs</t>
  </si>
  <si>
    <t>BMX rules sign, red &amp; white maintenance sign</t>
  </si>
  <si>
    <t>992 7827 57</t>
  </si>
  <si>
    <t>1932c</t>
  </si>
  <si>
    <t>Peter Blundell expenses - Corido</t>
  </si>
  <si>
    <t>Bench, ground anchors, plaque</t>
  </si>
  <si>
    <t>1932d</t>
  </si>
  <si>
    <t>Peter Blundell expenses - Screwfix</t>
  </si>
  <si>
    <t>Screws / washers</t>
  </si>
  <si>
    <t>Expenses - Richard Gamble</t>
  </si>
  <si>
    <t>Smart Integrated Solutions</t>
  </si>
  <si>
    <t>CCTV - smart illuminated bellbox</t>
  </si>
  <si>
    <t>GoXphere/Parish online</t>
  </si>
  <si>
    <t>Annual subscription</t>
  </si>
  <si>
    <t>Subscriptions</t>
  </si>
  <si>
    <t>South West Ambulance Service NHS Foundation Trust</t>
  </si>
  <si>
    <t>Defibrillator</t>
  </si>
  <si>
    <t>Project</t>
  </si>
  <si>
    <t>Great Bustard Group</t>
  </si>
  <si>
    <t>Presentation - annual parish meeting</t>
  </si>
  <si>
    <t>Julia Ford</t>
  </si>
  <si>
    <t>1948a</t>
  </si>
  <si>
    <t>1948b</t>
  </si>
  <si>
    <t>BHIB</t>
  </si>
  <si>
    <t>Insurance Fee</t>
  </si>
  <si>
    <t>Insurance</t>
  </si>
  <si>
    <t>Mark Goddard</t>
  </si>
  <si>
    <t>Grass cutting</t>
  </si>
  <si>
    <t>Grass</t>
  </si>
  <si>
    <t>PAYE</t>
  </si>
  <si>
    <t>Wiltshire Association of Local Councils (WALC)</t>
  </si>
  <si>
    <t>639 4368</t>
  </si>
  <si>
    <t>Auditing Solutions Ltd</t>
  </si>
  <si>
    <t>Internal audit</t>
  </si>
  <si>
    <t>Audit</t>
  </si>
  <si>
    <t>West Lavington Friendship Club</t>
  </si>
  <si>
    <t>Grant</t>
  </si>
  <si>
    <t>Grants (Seniors)</t>
  </si>
  <si>
    <t>totals</t>
  </si>
  <si>
    <t>check zero</t>
  </si>
  <si>
    <t>sh be</t>
  </si>
  <si>
    <t>Transaction Date</t>
  </si>
  <si>
    <t>Out</t>
  </si>
  <si>
    <t>In</t>
  </si>
  <si>
    <t>INTEREST (GROSS)</t>
  </si>
  <si>
    <t>Total other receipts (Income)</t>
  </si>
  <si>
    <t>total</t>
  </si>
  <si>
    <t>Interest</t>
  </si>
  <si>
    <t>Transfer from Treasurer account</t>
  </si>
  <si>
    <t>Transfer in</t>
  </si>
  <si>
    <t>Budget Monitoring</t>
  </si>
  <si>
    <t>2021 - 22 budget</t>
  </si>
  <si>
    <t>2021 - 22 actual</t>
  </si>
  <si>
    <t>2021 - 22 unused</t>
  </si>
  <si>
    <t>2022 - 23 budget</t>
  </si>
  <si>
    <t>2022 - 23 actual</t>
  </si>
  <si>
    <t>2022 - 23 balance remaining</t>
  </si>
  <si>
    <t>2023 - 24 budget</t>
  </si>
  <si>
    <t>2023 - 24 actual</t>
  </si>
  <si>
    <t>2023 - 24 balance remaining</t>
  </si>
  <si>
    <t>Budgeting against Precept</t>
  </si>
  <si>
    <t>Training</t>
  </si>
  <si>
    <t>Grants (ad hoc)</t>
  </si>
  <si>
    <t>Rights of Way</t>
  </si>
  <si>
    <t>Repairs and Main</t>
  </si>
  <si>
    <t>Election costs</t>
  </si>
  <si>
    <t>Reserves</t>
  </si>
  <si>
    <t>NHP consultant (Precept)</t>
  </si>
  <si>
    <t>Emergency Planning</t>
  </si>
  <si>
    <t>Remembrance Avenue</t>
  </si>
  <si>
    <t>War memorial</t>
  </si>
  <si>
    <t>Legal Fees</t>
  </si>
  <si>
    <t>Data Protection</t>
  </si>
  <si>
    <t>Annual Tree Survey</t>
  </si>
  <si>
    <t>Grants (Youth Club)</t>
  </si>
  <si>
    <t>Grants (Street scene)</t>
  </si>
  <si>
    <t>Unallocated</t>
  </si>
  <si>
    <t>Total precept used</t>
  </si>
  <si>
    <t>Grants (Village Hall)</t>
  </si>
  <si>
    <t>Budgeting against NHP grant</t>
  </si>
  <si>
    <t>NHP consultant (NHP grant)</t>
  </si>
  <si>
    <t>Total NHP grant used</t>
  </si>
  <si>
    <t>Transfers between accounts</t>
  </si>
  <si>
    <t>Total outgoings net of VAT</t>
  </si>
  <si>
    <t>Treasurer</t>
  </si>
  <si>
    <t>Bank summary</t>
  </si>
  <si>
    <t>B/F</t>
  </si>
  <si>
    <t>WILTSHIRE COUNCIL</t>
  </si>
  <si>
    <t>Precept part 1 of 2</t>
  </si>
  <si>
    <t>Transfers (out) during the year</t>
  </si>
  <si>
    <t>All outgoings (incl. VAT) since 1/4/2023</t>
  </si>
  <si>
    <t>C/F</t>
  </si>
  <si>
    <t>Totals</t>
  </si>
  <si>
    <t>Deposit</t>
  </si>
  <si>
    <t>Interest received during the year</t>
  </si>
  <si>
    <t>Playground</t>
  </si>
  <si>
    <t>32 day notice</t>
  </si>
  <si>
    <t>Transfers (in) during the year</t>
  </si>
  <si>
    <t>Totals (all accounts)</t>
  </si>
  <si>
    <t>net cost before VAT</t>
  </si>
  <si>
    <t>Paid In</t>
  </si>
  <si>
    <t>check %</t>
  </si>
  <si>
    <t>Uncashed</t>
  </si>
  <si>
    <t>void</t>
  </si>
  <si>
    <t>Incorrect payee. Replaced by chq 1897</t>
  </si>
  <si>
    <t>Southern Tree Surveys (Seb McLeod)</t>
  </si>
  <si>
    <t>Proludic</t>
  </si>
  <si>
    <t>Royal British Legion</t>
  </si>
  <si>
    <t>void - clerk already paid</t>
  </si>
  <si>
    <t>void - amended date on cheque</t>
  </si>
  <si>
    <t>New this month</t>
  </si>
  <si>
    <t xml:space="preserve">Wickstead Leisure </t>
  </si>
  <si>
    <t>Playground site inspection</t>
  </si>
  <si>
    <t>Friendship Club</t>
  </si>
  <si>
    <t>Wiltshire Citizens Advice</t>
  </si>
  <si>
    <t>John Skillman - salary July</t>
  </si>
  <si>
    <t>John Skillman - salary August</t>
  </si>
  <si>
    <t>1954a</t>
  </si>
  <si>
    <t>1954b</t>
  </si>
  <si>
    <t>Mobile phone top up - July &amp; August</t>
  </si>
  <si>
    <t>John Skillman Clerk expenses</t>
  </si>
  <si>
    <t>Microsoft office annual renewal</t>
  </si>
  <si>
    <t>FPI</t>
  </si>
  <si>
    <t>MUNS E K BENCH-MUNS 10111345913473000N 606040     10 04AUG23 11:13</t>
  </si>
  <si>
    <t>Emily Muns</t>
  </si>
  <si>
    <t>Donation - bench</t>
  </si>
  <si>
    <t>Donation - benches</t>
  </si>
  <si>
    <t>WILTSHIRE COUNCIL 20060415592023</t>
  </si>
  <si>
    <t>Precept 23/24 part 2 of 2</t>
  </si>
  <si>
    <t>Precept part 2 of 2</t>
  </si>
  <si>
    <t>PKF Littlejohn</t>
  </si>
  <si>
    <t>MJ Abbott</t>
  </si>
  <si>
    <t>Verti draining works</t>
  </si>
  <si>
    <t>1959a</t>
  </si>
  <si>
    <t>John Skillman - Salary September</t>
  </si>
  <si>
    <t>Sign - Wild animals - DHF Products</t>
  </si>
  <si>
    <t>John Skillman - Clerk expenses</t>
  </si>
  <si>
    <t>External audit</t>
  </si>
  <si>
    <t>Closed burial ground</t>
  </si>
  <si>
    <t>FPO</t>
  </si>
  <si>
    <t>PLAYFORCE 100000001223991252 WESTLAVINGTON25167 309618     10 27OCT23 09:54</t>
  </si>
  <si>
    <t>TFR</t>
  </si>
  <si>
    <t>HMCTS/CENTRALISED DVPJ&amp;/FEW</t>
  </si>
  <si>
    <t>Fine for damage to playing field</t>
  </si>
  <si>
    <t>Playforce</t>
  </si>
  <si>
    <t>BACS</t>
  </si>
  <si>
    <t>AVIVA 4502822224 000000036110989001 400250     50 30OCT23 14:31</t>
  </si>
  <si>
    <t>Aviva</t>
  </si>
  <si>
    <t>Gates theft insurance claim</t>
  </si>
  <si>
    <t>Transfer from Playground account</t>
  </si>
  <si>
    <t>Transfer to Treasurer account</t>
  </si>
  <si>
    <t>HMCTS/FEW</t>
  </si>
  <si>
    <t>John Skillman - clerk expenses</t>
  </si>
  <si>
    <t>Slide</t>
  </si>
  <si>
    <t>FPO (First BACS payment)</t>
  </si>
  <si>
    <t>WILTSHIRE COUNCIL 20052607352022</t>
  </si>
  <si>
    <t>CIL, 1 Sandfield</t>
  </si>
  <si>
    <t>WILTSHIRE COUNCIL 20055047122022</t>
  </si>
  <si>
    <t>CIL tranch 1 of 3, Land south of Lavington Lane. Second one is next November.</t>
  </si>
  <si>
    <t>.</t>
  </si>
  <si>
    <t>CIL balance</t>
  </si>
  <si>
    <t>War memorial cleaning</t>
  </si>
  <si>
    <t>https://stonecleaningswindon.co.uk/contact/</t>
  </si>
  <si>
    <t>Notes</t>
  </si>
  <si>
    <t>JKH Masonry Cleaning (John Harrod)</t>
  </si>
  <si>
    <t>Neighbourhood Plan consultancy if not able to get a grant</t>
  </si>
  <si>
    <t>CIL</t>
  </si>
  <si>
    <t>Barriers Direct</t>
  </si>
  <si>
    <t>Bollards</t>
  </si>
  <si>
    <t>Wickstead</t>
  </si>
  <si>
    <t>Playgrounds inspection</t>
  </si>
  <si>
    <t>John Skillman - Salary November</t>
  </si>
  <si>
    <t>Signs - Defibrillator box</t>
  </si>
  <si>
    <t>HMRC -Income Tax - October</t>
  </si>
  <si>
    <t>HMRC -Income Tax - November</t>
  </si>
  <si>
    <t>J9 LTD T/A BARRIER 600000001242432388 283203 201995     10 21NOV23 15:39</t>
  </si>
  <si>
    <t>WEST LAVINGTON YOU 300000001243983577 GRANT 523027     10 17NOV23 17:14</t>
  </si>
  <si>
    <t>LAVINGTON PANELL S 300000001243982843 GRANT 523027     10 17NOV23 17:13</t>
  </si>
  <si>
    <t>JOHN SKILLMAN 100000001229633860 WLPC 404523     10 04NOV23 09:37</t>
  </si>
  <si>
    <t>JOHN SKILLMAN 300000001236386132 WLPC 404523     10 04NOV23 09:36</t>
  </si>
  <si>
    <t>HMCTS/CENTRALISED FG5X&amp;/FEW</t>
  </si>
  <si>
    <t>CAROLINE E HOLLOWA</t>
  </si>
  <si>
    <t>Annual rent for Rembrance Avenue</t>
  </si>
  <si>
    <t>Royal British Legion - Poppy appeal</t>
  </si>
  <si>
    <t>Transfer from Deposit account</t>
  </si>
  <si>
    <t>Yellow Lines contribution</t>
  </si>
  <si>
    <t>Rem Avenue gates/labour not covered  by insurance pay-out</t>
  </si>
  <si>
    <t>SID poles and equipment</t>
  </si>
  <si>
    <t>Balance net of VAT</t>
  </si>
  <si>
    <t>Tree Guards</t>
  </si>
  <si>
    <t>Wire fence (VAT section)</t>
  </si>
  <si>
    <t>Wire fence (Non VAT section)</t>
  </si>
  <si>
    <t>Total</t>
  </si>
  <si>
    <t>Black dog project</t>
  </si>
  <si>
    <t>Pending transfer from 32 day account to Treasurer account</t>
  </si>
  <si>
    <t>Youth Club grant - part 2 of 2 in  in March 2024.</t>
  </si>
  <si>
    <t xml:space="preserve"> </t>
  </si>
  <si>
    <t>TTRO (Footpaths)</t>
  </si>
  <si>
    <t>Replacement slide in Robert’s Playground</t>
  </si>
  <si>
    <t>Legal costs for new lease/licence for Village Hall.</t>
  </si>
  <si>
    <t xml:space="preserve">Village Hall stacking trolleys and delivery.  </t>
  </si>
  <si>
    <t>Village Hall heating:heaters</t>
  </si>
  <si>
    <t>Village Hall heating:control system</t>
  </si>
  <si>
    <t>Village Hall heating:installation</t>
  </si>
  <si>
    <t>Youth Club grant - later in 2024</t>
  </si>
  <si>
    <t>DEP</t>
  </si>
  <si>
    <t>BP</t>
  </si>
  <si>
    <t>HMRC - ACCOUNTS OF</t>
  </si>
  <si>
    <t>WICKSTEED LEISURE</t>
  </si>
  <si>
    <t>HMCTS/CENTRALISED H4P9&amp;/FEW</t>
  </si>
  <si>
    <t>Information Commissioner</t>
  </si>
  <si>
    <t>Data Protection license</t>
  </si>
  <si>
    <t>Transfer from 32 day account</t>
  </si>
  <si>
    <t>HMRC -Income Tax - December</t>
  </si>
  <si>
    <t>Wireless USB adapter</t>
  </si>
  <si>
    <t>Rose Hill</t>
  </si>
  <si>
    <t>May minutes</t>
  </si>
  <si>
    <t>Playground/pitch drainage: ‘Spike’ Aeration/ Verti Drain Aeration</t>
  </si>
  <si>
    <t>Playground/pitch drainage: ‘Pizza’ Slicing / Ground-breaking</t>
  </si>
  <si>
    <t>Playground/pitch drainage: Spikes or slicers might need to be changed. Approx cost per set:</t>
  </si>
  <si>
    <t>January and February minutes</t>
  </si>
  <si>
    <t>Legal costs for VH lease (feasibility study)</t>
  </si>
  <si>
    <t>Playground - replacing aging equipment</t>
  </si>
  <si>
    <t>Defibrillator installation (net of VAT)</t>
  </si>
  <si>
    <t>Paul Cosh email 2023-04-13 17:04</t>
  </si>
  <si>
    <t>The levy can be used to fund a wide range of infrastructure, including transport, flood defences, schools, hospitals, and other health and social care facilities (for further details, see section 216(2) of the Planning Act 2008, and regulation 59, as amended by the 2012 and 2013 Regulations). This definition allows the levy to be used to fund a very broad range of facilities such as play areas, open spaces, parks and green spaces, cultural and sports facilities, healthcare facilities, academies and free schools, district heating schemes and police stations and other community safety facilities. This flexibility gives local areas the opportunity to choose what infrastructure they need to deliver their relevant plan (the Development Plan and the London Plan in London). Charging authorities may not use the levy to fund affordable housing.
Local authorities must spend the levy on infrastructure needed to support the development of their area, and they will decide what infrastructure is needed.
The levy can be used to increase the capacity of existing infrastructure or to repair failing existing infrastructure, if that is necessary to support development.
https://www.gov.uk/guidance/community-infrastructure-levy#spending-the-levy</t>
  </si>
  <si>
    <t>CIL money</t>
  </si>
  <si>
    <t>07790 895 306. It would seem the grey discolouration comes back within 2 to 3 years, so we probably need to see advice from them if it's ok to clean it every ?3-4 years (?ie plan for next next summer)..</t>
  </si>
  <si>
    <t>Costs to be advised:</t>
  </si>
  <si>
    <t>Potential cost</t>
  </si>
  <si>
    <t>Smart Integated Solutions</t>
  </si>
  <si>
    <t>CCTV - annual support &amp; maintenance</t>
  </si>
  <si>
    <t>Barefoot signs</t>
  </si>
  <si>
    <t>Signage for Remembrance Avenue</t>
  </si>
  <si>
    <t>SMART INTEGRATED S 300000001280314825 INV8798 WEST LAVIN 404335     10 18JAN24 10:05</t>
  </si>
  <si>
    <t>ICO ZA095415</t>
  </si>
  <si>
    <t>JOHN SKILLMAN 100000001267887950 WLPC EXPENSES DEC 404523     10 07JAN24 15:23</t>
  </si>
  <si>
    <t>JOHN SKILLMAN 400000001276038985 WLPC SALARY DEC 404523     10 07JAN24 15:22</t>
  </si>
  <si>
    <t>JOHN SKILLMAN 500000001271267711 WLPC EXPENSES NOV 404523     10 07JAN24 15:21</t>
  </si>
  <si>
    <t>HMRC - ACCOUNTS OF 400000001276038210 475PH001777322409 083210     10 07JAN24 15:21</t>
  </si>
  <si>
    <t>HMRC - ACCOUNTS OF 100000001267886587 475PH001777322408 083210     10 07JAN24 15:20</t>
  </si>
  <si>
    <t>HMCTS/CENTRALISED ITNF&amp;/FEW</t>
  </si>
  <si>
    <t>ROSE HILL FURNISHI 300000001272081067 QUOTE 16761 040003     10 02JAN24 20:28</t>
  </si>
  <si>
    <t>ROSE HILL FURNISHI 100000001265345727 QUOTE 16761 040003     10 02JAN24 19:30</t>
  </si>
  <si>
    <t>Village Hall chairs 1 of 2</t>
  </si>
  <si>
    <t>Village Hall chairs 2 of 2</t>
  </si>
  <si>
    <t>Room hire</t>
  </si>
  <si>
    <t>HMRC -Income Tax - January</t>
  </si>
  <si>
    <t>Market Lavington Parish Council</t>
  </si>
  <si>
    <t>Library (contribution towards)</t>
  </si>
  <si>
    <t>Total for 2022/23</t>
  </si>
  <si>
    <t>Total for 2023/24</t>
  </si>
  <si>
    <t>Village Hall - now voided</t>
  </si>
  <si>
    <t>Invisiwire</t>
  </si>
  <si>
    <t>Defibrillator installation</t>
  </si>
  <si>
    <t>INVISIWIRE LIMITED 400000001296630086 WLPC INV2981 608371     10 11FEB24 19:48</t>
  </si>
  <si>
    <t>JOHN SKILLMAN 400000001291915307 WLPC SALARY JAN 404523     10 03FEB24 09:17</t>
  </si>
  <si>
    <t>JOHN SKILLMAN 600000001286843692 WLPC EXPENSES JAN 404523     10 03FEB24 09:16</t>
  </si>
  <si>
    <t>HMRC - ACCOUNTS OF 200000001283086380 475PH001777322410 083210     10 03FEB24 09:15</t>
  </si>
  <si>
    <t>BAREFOOT SIGNS LTD 600000001286842841 WESTLAV INV23913 608371     10 03FEB24 09:14</t>
  </si>
  <si>
    <t>HMCTS/CENTRALISED JPT9&amp;/FEW</t>
  </si>
  <si>
    <t>MARKET LAVINGTON P 400000001290768585 GRANT 309263     10 01FEB24 16:11</t>
  </si>
  <si>
    <t>Fines received to date for damage to playing field. Oct to Feb (5 months x £50 = £250. Total expected £250)</t>
  </si>
  <si>
    <t>February 2023 minutes</t>
  </si>
  <si>
    <t>Conservation Fencing</t>
  </si>
  <si>
    <t>SJ Aplin</t>
  </si>
  <si>
    <t>Village Hall (amended from last month)</t>
  </si>
  <si>
    <t>Village Hall (new this month)</t>
  </si>
  <si>
    <t>WLPC</t>
  </si>
  <si>
    <t>396643058</t>
  </si>
  <si>
    <t>345304422</t>
  </si>
  <si>
    <t>Replace wooden gates at Remembrance Avenue</t>
  </si>
  <si>
    <t>Defib replace to new location</t>
  </si>
  <si>
    <t>200113106</t>
  </si>
  <si>
    <t>Remove and dispose old unit</t>
  </si>
  <si>
    <t>Hire of Giles Room</t>
  </si>
  <si>
    <t>Clerk</t>
  </si>
  <si>
    <t>Transaction Type/Inv No.</t>
  </si>
  <si>
    <t xml:space="preserve">2.60 % Gross p.a. (variable) </t>
  </si>
  <si>
    <t>Which means a bank increase (decrease) of</t>
  </si>
  <si>
    <t>HMRC -Income Tax - February</t>
  </si>
  <si>
    <t>WILTSHIRE SEARCH A 500000001318623833 WEST LAVINGTON PC 206815     10 27MAR24 18:53</t>
  </si>
  <si>
    <t>WEST LAVINGTON YOU 300000001321953441 GRANT 523027     10 27MAR24 18:53</t>
  </si>
  <si>
    <t>HMRC - ACCOUNTS OF 300000001311353958 475PH001777322411 083210     10 08MAR24 19:36</t>
  </si>
  <si>
    <t>WEST LAVINGTON VIL 400000001312715971 WLPC INV24-005 405240     10 08MAR24 18:53</t>
  </si>
  <si>
    <t>SJ APLIN PLAYGROUN 500000001307998129 INV 4343 404716     10 08MAR24 18:53</t>
  </si>
  <si>
    <t>MARK GODDARD 600000001307634222 INV2873 401916     10 08MAR24 18:52</t>
  </si>
  <si>
    <t>JOHN SKILLMAN 300000001311325380 WLPC SALARY FEB 404523     10 08MAR24 18:52</t>
  </si>
  <si>
    <t>INVISIWIRE LIMITED 100000001304624069 WLPC INV3014 608371     10 08MAR24 18:51</t>
  </si>
  <si>
    <t>HMRC - ACCOUNTS OF 600000001307633169 475PH001777322411 083210     10 08MAR24 18:51</t>
  </si>
  <si>
    <t>CONSERVATION CONTR 100000001304623189 INV 0206 602136     10 08MAR24 18:50</t>
  </si>
  <si>
    <t>FPO - to be reported at April meeting</t>
  </si>
  <si>
    <t>FPO inv 990</t>
  </si>
  <si>
    <t>FPO inv 3014</t>
  </si>
  <si>
    <t>FPO inv 2873</t>
  </si>
  <si>
    <t>FPO inv 4343</t>
  </si>
  <si>
    <t>FPO inv 24-005</t>
  </si>
  <si>
    <t>FPO inv 24-021</t>
  </si>
  <si>
    <t>Batt Broadbent</t>
  </si>
  <si>
    <t>Bollard installation</t>
  </si>
  <si>
    <t>Legal cost re: assignment of lease</t>
  </si>
  <si>
    <t>162 47 68 92</t>
  </si>
  <si>
    <t>West Lavington Village Hall</t>
  </si>
  <si>
    <t>clerk</t>
  </si>
  <si>
    <t>CCTV/Defib/elec</t>
  </si>
  <si>
    <t>Bin bags for Lenny</t>
  </si>
  <si>
    <t>Street scene</t>
  </si>
  <si>
    <t>Youth club</t>
  </si>
  <si>
    <t>Search and Rescue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</si>
</sst>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
    <numFmt numFmtId="165" formatCode="dd/mm/yyyy;@"/>
    <numFmt numFmtId="166" formatCode="0.0%"/>
  </numFmts>
  <fonts count="39" x14ac:knownFonts="1">
    <font>
      <sz val="11"/>
      <color theme="1"/>
      <name val="Calibri"/>
      <family val="2"/>
      <scheme val="minor"/>
    </font>
    <font>
      <sz val="11"/>
      <color indexed="8"/>
      <name val="Calibri"/>
      <family val="2"/>
    </font>
    <font>
      <sz val="9"/>
      <color indexed="8"/>
      <name val="Calibri"/>
      <family val="2"/>
    </font>
    <font>
      <b/>
      <sz val="15"/>
      <color indexed="54"/>
      <name val="Calibri"/>
      <family val="2"/>
    </font>
    <font>
      <b/>
      <sz val="11"/>
      <color indexed="54"/>
      <name val="Calibri"/>
      <family val="2"/>
    </font>
    <font>
      <sz val="11"/>
      <color indexed="52"/>
      <name val="Calibri"/>
      <family val="2"/>
    </font>
    <font>
      <sz val="18"/>
      <color indexed="54"/>
      <name val="Calibri Light"/>
      <family val="2"/>
    </font>
    <font>
      <sz val="9"/>
      <color indexed="10"/>
      <name val="Calibri"/>
      <family val="2"/>
    </font>
    <font>
      <b/>
      <sz val="9"/>
      <name val="Calibri"/>
      <family val="2"/>
    </font>
    <font>
      <sz val="9"/>
      <name val="Calibri"/>
      <family val="2"/>
    </font>
    <font>
      <sz val="9"/>
      <color indexed="8"/>
      <name val="Calibri"/>
      <family val="2"/>
    </font>
    <font>
      <b/>
      <sz val="9"/>
      <color indexed="8"/>
      <name val="Calibri"/>
      <family val="2"/>
    </font>
    <font>
      <b/>
      <sz val="13"/>
      <color indexed="54"/>
      <name val="Calibri"/>
      <family val="2"/>
    </font>
    <font>
      <i/>
      <sz val="9"/>
      <name val="Calibri"/>
      <family val="2"/>
    </font>
    <font>
      <b/>
      <sz val="12"/>
      <color indexed="8"/>
      <name val="Calibri"/>
      <family val="2"/>
    </font>
    <font>
      <b/>
      <sz val="12"/>
      <name val="Calibri"/>
      <family val="2"/>
    </font>
    <font>
      <sz val="9"/>
      <name val="Calibri"/>
      <family val="2"/>
    </font>
    <font>
      <sz val="11"/>
      <color indexed="10"/>
      <name val="Calibri"/>
      <family val="2"/>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indexed="52"/>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sz val="11"/>
      <color rgb="FF3F3F76"/>
      <name val="Calibri"/>
      <family val="2"/>
      <scheme val="minor"/>
    </font>
    <font>
      <sz val="11"/>
      <color rgb="FF9C57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9"/>
      <color rgb="FFFF0000"/>
      <name val="Calibri"/>
      <family val="2"/>
    </font>
    <font>
      <sz val="9"/>
      <name val="Calibri"/>
      <family val="2"/>
      <scheme val="minor"/>
    </font>
    <font>
      <b/>
      <sz val="9"/>
      <color rgb="FFFF0000"/>
      <name val="Calibri"/>
      <family val="2"/>
    </font>
    <font>
      <b/>
      <sz val="9"/>
      <color theme="1"/>
      <name val="Calibri"/>
      <family val="2"/>
      <scheme val="minor"/>
    </font>
    <font>
      <sz val="9"/>
      <color theme="1"/>
      <name val="Calibri"/>
      <family val="2"/>
      <scheme val="minor"/>
    </font>
    <font>
      <b/>
      <sz val="12"/>
      <color theme="1"/>
      <name val="Calibri"/>
      <family val="2"/>
      <scheme val="minor"/>
    </font>
    <font>
      <sz val="9"/>
      <color rgb="FF00B050"/>
      <name val="Calibri"/>
      <family val="2"/>
    </font>
    <font>
      <b/>
      <sz val="9"/>
      <name val="Calibri"/>
      <family val="2"/>
      <scheme val="minor"/>
    </font>
  </fonts>
  <fills count="19">
    <fill>
      <patternFill patternType="none"/>
    </fill>
    <fill>
      <patternFill patternType="gray125"/>
    </fill>
    <fill>
      <patternFill patternType="solid">
        <fgColor indexed="31"/>
      </patternFill>
    </fill>
    <fill>
      <patternFill patternType="solid">
        <fgColor indexed="22"/>
      </patternFill>
    </fill>
    <fill>
      <patternFill patternType="solid">
        <fgColor indexed="9"/>
      </patternFill>
    </fill>
    <fill>
      <patternFill patternType="solid">
        <fgColor indexed="27"/>
      </patternFill>
    </fill>
    <fill>
      <patternFill patternType="solid">
        <fgColor indexed="42"/>
      </patternFill>
    </fill>
    <fill>
      <patternFill patternType="solid">
        <fgColor indexed="44"/>
      </patternFill>
    </fill>
    <fill>
      <patternFill patternType="solid">
        <fgColor indexed="43"/>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51"/>
      </patternFill>
    </fill>
    <fill>
      <patternFill patternType="solid">
        <fgColor indexed="4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3"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3"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1" fillId="14" borderId="0" applyNumberFormat="0" applyBorder="0" applyAlignment="0" applyProtection="0"/>
    <xf numFmtId="0" fontId="22" fillId="3" borderId="6" applyNumberFormat="0" applyAlignment="0" applyProtection="0"/>
    <xf numFmtId="0" fontId="23" fillId="16" borderId="7" applyNumberFormat="0" applyAlignment="0" applyProtection="0"/>
    <xf numFmtId="0" fontId="24" fillId="0" borderId="0" applyNumberFormat="0" applyFill="0" applyBorder="0" applyAlignment="0" applyProtection="0"/>
    <xf numFmtId="0" fontId="25" fillId="6" borderId="0" applyNumberFormat="0" applyBorder="0" applyAlignment="0" applyProtection="0"/>
    <xf numFmtId="0" fontId="3" fillId="0" borderId="1" applyNumberFormat="0" applyFill="0" applyAlignment="0" applyProtection="0"/>
    <xf numFmtId="0" fontId="12"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6" fillId="3" borderId="6" applyNumberFormat="0" applyAlignment="0" applyProtection="0"/>
    <xf numFmtId="0" fontId="5" fillId="0" borderId="4" applyNumberFormat="0" applyFill="0" applyAlignment="0" applyProtection="0"/>
    <xf numFmtId="0" fontId="27" fillId="17" borderId="0" applyNumberFormat="0" applyBorder="0" applyAlignment="0" applyProtection="0"/>
    <xf numFmtId="0" fontId="1" fillId="18" borderId="8" applyNumberFormat="0" applyFont="0" applyAlignment="0" applyProtection="0"/>
    <xf numFmtId="0" fontId="28" fillId="3" borderId="9" applyNumberFormat="0" applyAlignment="0" applyProtection="0"/>
    <xf numFmtId="0" fontId="6" fillId="0" borderId="0" applyNumberFormat="0" applyFill="0" applyBorder="0" applyAlignment="0" applyProtection="0"/>
    <xf numFmtId="0" fontId="29" fillId="0" borderId="5" applyNumberFormat="0" applyFill="0" applyAlignment="0" applyProtection="0"/>
    <xf numFmtId="0" fontId="30" fillId="0" borderId="0" applyNumberFormat="0" applyFill="0" applyBorder="0" applyAlignment="0" applyProtection="0"/>
  </cellStyleXfs>
  <cellXfs count="90">
    <xf numFmtId="0" fontId="0" fillId="0" borderId="0" xfId="0"/>
    <xf numFmtId="0" fontId="2" fillId="0" borderId="0" xfId="0" applyFont="1"/>
    <xf numFmtId="164" fontId="2" fillId="0" borderId="0" xfId="0" applyNumberFormat="1" applyFont="1"/>
    <xf numFmtId="164" fontId="7" fillId="0" borderId="0" xfId="0" applyNumberFormat="1" applyFont="1"/>
    <xf numFmtId="0" fontId="8" fillId="0" borderId="0" xfId="0" applyFont="1"/>
    <xf numFmtId="0" fontId="8" fillId="0" borderId="0" xfId="0" applyFont="1" applyAlignment="1">
      <alignment horizontal="left"/>
    </xf>
    <xf numFmtId="164" fontId="8" fillId="0" borderId="0" xfId="0" applyNumberFormat="1" applyFont="1" applyAlignment="1">
      <alignment horizontal="right"/>
    </xf>
    <xf numFmtId="14" fontId="9" fillId="0" borderId="0" xfId="0" applyNumberFormat="1" applyFont="1"/>
    <xf numFmtId="0" fontId="9" fillId="0" borderId="0" xfId="0" applyFont="1"/>
    <xf numFmtId="0" fontId="9" fillId="0" borderId="0" xfId="0" applyFont="1" applyAlignment="1">
      <alignment horizontal="left"/>
    </xf>
    <xf numFmtId="164" fontId="9" fillId="0" borderId="0" xfId="0" applyNumberFormat="1" applyFont="1"/>
    <xf numFmtId="165" fontId="9" fillId="0" borderId="0" xfId="0" applyNumberFormat="1" applyFont="1"/>
    <xf numFmtId="164" fontId="9" fillId="0" borderId="0" xfId="0" applyNumberFormat="1" applyFont="1" applyAlignment="1">
      <alignment horizontal="right"/>
    </xf>
    <xf numFmtId="0" fontId="10" fillId="0" borderId="0" xfId="0" applyFont="1"/>
    <xf numFmtId="0" fontId="11" fillId="0" borderId="0" xfId="0" applyFont="1"/>
    <xf numFmtId="164" fontId="11" fillId="0" borderId="0" xfId="0" applyNumberFormat="1" applyFont="1"/>
    <xf numFmtId="164" fontId="8" fillId="0" borderId="0" xfId="0" applyNumberFormat="1" applyFont="1"/>
    <xf numFmtId="164" fontId="9" fillId="0" borderId="0" xfId="0" applyNumberFormat="1" applyFont="1" applyAlignment="1">
      <alignment horizontal="left"/>
    </xf>
    <xf numFmtId="165" fontId="2" fillId="0" borderId="0" xfId="0" applyNumberFormat="1" applyFont="1"/>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64" fontId="8" fillId="0" borderId="0" xfId="0" applyNumberFormat="1" applyFont="1" applyAlignment="1">
      <alignment horizontal="left"/>
    </xf>
    <xf numFmtId="14" fontId="11" fillId="0" borderId="0" xfId="0" applyNumberFormat="1" applyFont="1"/>
    <xf numFmtId="164" fontId="13" fillId="0" borderId="0" xfId="0" applyNumberFormat="1" applyFont="1"/>
    <xf numFmtId="0" fontId="8" fillId="0" borderId="0" xfId="0" applyFont="1" applyAlignment="1">
      <alignment wrapText="1"/>
    </xf>
    <xf numFmtId="165" fontId="9" fillId="0" borderId="0" xfId="0" applyNumberFormat="1" applyFont="1" applyAlignment="1">
      <alignment horizontal="left"/>
    </xf>
    <xf numFmtId="165" fontId="8" fillId="0" borderId="0" xfId="0" applyNumberFormat="1" applyFont="1" applyAlignment="1">
      <alignment horizontal="left"/>
    </xf>
    <xf numFmtId="14" fontId="11" fillId="0" borderId="0" xfId="0" quotePrefix="1" applyNumberFormat="1" applyFont="1"/>
    <xf numFmtId="0" fontId="13" fillId="0" borderId="0" xfId="0" applyFont="1"/>
    <xf numFmtId="0" fontId="13" fillId="0" borderId="0" xfId="0" applyFont="1" applyAlignment="1">
      <alignment horizontal="left"/>
    </xf>
    <xf numFmtId="164" fontId="13" fillId="0" borderId="0" xfId="0" applyNumberFormat="1" applyFont="1" applyAlignment="1">
      <alignment horizontal="right"/>
    </xf>
    <xf numFmtId="165" fontId="13" fillId="0" borderId="0" xfId="0" applyNumberFormat="1" applyFont="1" applyAlignment="1">
      <alignment horizontal="left"/>
    </xf>
    <xf numFmtId="164" fontId="13" fillId="0" borderId="0" xfId="0" applyNumberFormat="1" applyFont="1" applyAlignment="1">
      <alignment horizontal="left"/>
    </xf>
    <xf numFmtId="164" fontId="0" fillId="0" borderId="0" xfId="0" applyNumberFormat="1"/>
    <xf numFmtId="4" fontId="0" fillId="0" borderId="0" xfId="0" applyNumberFormat="1"/>
    <xf numFmtId="0" fontId="14" fillId="0" borderId="0" xfId="0" applyFont="1"/>
    <xf numFmtId="0" fontId="15" fillId="0" borderId="0" xfId="0" applyFont="1" applyAlignment="1">
      <alignment horizontal="left" wrapText="1"/>
    </xf>
    <xf numFmtId="10" fontId="9" fillId="0" borderId="0" xfId="0" applyNumberFormat="1" applyFont="1"/>
    <xf numFmtId="0" fontId="13" fillId="0" borderId="0" xfId="0" applyFont="1" applyAlignment="1">
      <alignment horizontal="right"/>
    </xf>
    <xf numFmtId="0" fontId="17" fillId="0" borderId="0" xfId="0" applyFont="1"/>
    <xf numFmtId="0" fontId="8" fillId="0" borderId="0" xfId="0" applyFont="1" applyAlignment="1">
      <alignment horizontal="left" vertical="center" wrapText="1"/>
    </xf>
    <xf numFmtId="0" fontId="18" fillId="0" borderId="0" xfId="0" applyFont="1"/>
    <xf numFmtId="164" fontId="9" fillId="0" borderId="0" xfId="0" applyNumberFormat="1" applyFont="1" applyAlignment="1">
      <alignment horizontal="right" vertical="center" wrapText="1"/>
    </xf>
    <xf numFmtId="0" fontId="7" fillId="0" borderId="0" xfId="0" applyFont="1"/>
    <xf numFmtId="165" fontId="7" fillId="0" borderId="0" xfId="0" applyNumberFormat="1" applyFont="1"/>
    <xf numFmtId="14" fontId="7" fillId="0" borderId="0" xfId="0" applyNumberFormat="1" applyFont="1"/>
    <xf numFmtId="14" fontId="2" fillId="0" borderId="0" xfId="0" applyNumberFormat="1" applyFont="1"/>
    <xf numFmtId="0" fontId="9" fillId="0" borderId="0" xfId="0" applyFont="1" applyAlignment="1">
      <alignment horizontal="left" vertical="center" wrapText="1"/>
    </xf>
    <xf numFmtId="164" fontId="8" fillId="0" borderId="0" xfId="0" applyNumberFormat="1" applyFont="1" applyAlignment="1">
      <alignment horizontal="center" wrapText="1"/>
    </xf>
    <xf numFmtId="0" fontId="31" fillId="0" borderId="0" xfId="0" applyFont="1"/>
    <xf numFmtId="4" fontId="31" fillId="0" borderId="0" xfId="0" applyNumberFormat="1" applyFont="1"/>
    <xf numFmtId="164" fontId="31" fillId="0" borderId="0" xfId="0" applyNumberFormat="1" applyFont="1"/>
    <xf numFmtId="164" fontId="9" fillId="0" borderId="0" xfId="0" applyNumberFormat="1" applyFont="1" applyAlignment="1">
      <alignment horizontal="right" wrapText="1"/>
    </xf>
    <xf numFmtId="0" fontId="32" fillId="0" borderId="0" xfId="0" applyFont="1"/>
    <xf numFmtId="4" fontId="9" fillId="0" borderId="0" xfId="0" applyNumberFormat="1" applyFont="1"/>
    <xf numFmtId="165" fontId="10" fillId="0" borderId="0" xfId="0" applyNumberFormat="1" applyFont="1"/>
    <xf numFmtId="165" fontId="31" fillId="0" borderId="0" xfId="0" applyNumberFormat="1" applyFont="1"/>
    <xf numFmtId="0" fontId="33" fillId="0" borderId="0" xfId="0" applyFont="1"/>
    <xf numFmtId="0" fontId="8" fillId="0" borderId="0" xfId="0" applyFont="1" applyAlignment="1">
      <alignment horizontal="center" wrapText="1"/>
    </xf>
    <xf numFmtId="0" fontId="35" fillId="0" borderId="0" xfId="0" applyFont="1"/>
    <xf numFmtId="164" fontId="35" fillId="0" borderId="0" xfId="0" applyNumberFormat="1" applyFont="1"/>
    <xf numFmtId="0" fontId="36" fillId="0" borderId="0" xfId="0" applyFont="1"/>
    <xf numFmtId="164" fontId="32" fillId="0" borderId="0" xfId="0" applyNumberFormat="1" applyFont="1"/>
    <xf numFmtId="14" fontId="8" fillId="0" borderId="0" xfId="0" applyNumberFormat="1" applyFont="1"/>
    <xf numFmtId="0" fontId="34" fillId="0" borderId="0" xfId="0" applyFont="1" applyAlignment="1">
      <alignment horizontal="center" wrapText="1"/>
    </xf>
    <xf numFmtId="165" fontId="37" fillId="0" borderId="0" xfId="0" applyNumberFormat="1" applyFont="1"/>
    <xf numFmtId="0" fontId="9" fillId="0" borderId="0" xfId="0" applyFont="1" applyAlignment="1">
      <alignment wrapText="1"/>
    </xf>
    <xf numFmtId="164" fontId="11" fillId="0" borderId="0" xfId="0" applyNumberFormat="1" applyFont="1" applyAlignment="1">
      <alignment horizontal="right"/>
    </xf>
    <xf numFmtId="164" fontId="10" fillId="0" borderId="0" xfId="0" applyNumberFormat="1" applyFont="1"/>
    <xf numFmtId="166" fontId="9" fillId="0" borderId="0" xfId="0" applyNumberFormat="1" applyFont="1"/>
    <xf numFmtId="9" fontId="9" fillId="0" borderId="0" xfId="0" applyNumberFormat="1" applyFont="1"/>
    <xf numFmtId="165" fontId="35" fillId="0" borderId="0" xfId="0" applyNumberFormat="1" applyFont="1"/>
    <xf numFmtId="0" fontId="38" fillId="0" borderId="0" xfId="0" applyFont="1"/>
    <xf numFmtId="164" fontId="38" fillId="0" borderId="0" xfId="0" applyNumberFormat="1" applyFont="1"/>
    <xf numFmtId="0" fontId="32" fillId="0" borderId="0" xfId="0" applyFont="1" applyAlignment="1">
      <alignment wrapText="1"/>
    </xf>
    <xf numFmtId="0" fontId="32" fillId="0" borderId="0" xfId="0" applyFont="1" applyAlignment="1">
      <alignment horizontal="left" vertical="top" wrapText="1"/>
    </xf>
    <xf numFmtId="0" fontId="31" fillId="0" borderId="0" xfId="0" applyFont="1" applyAlignment="1">
      <alignment horizontal="left"/>
    </xf>
    <xf numFmtId="164" fontId="31" fillId="0" borderId="0" xfId="0" applyNumberFormat="1" applyFont="1" applyAlignment="1">
      <alignment horizontal="right"/>
    </xf>
    <xf numFmtId="8" fontId="31" fillId="0" borderId="0" xfId="0" applyNumberFormat="1" applyFont="1" applyAlignment="1">
      <alignment horizontal="left"/>
    </xf>
    <xf numFmtId="164" fontId="17" fillId="0" borderId="0" xfId="0" applyNumberFormat="1" applyFont="1"/>
    <xf numFmtId="164" fontId="16" fillId="0" borderId="0" xfId="0" applyNumberFormat="1" applyFont="1"/>
    <xf numFmtId="0" fontId="34" fillId="0" borderId="0" xfId="0" applyFont="1"/>
    <xf numFmtId="164" fontId="34" fillId="0" borderId="0" xfId="0" applyNumberFormat="1" applyFont="1"/>
    <xf numFmtId="165" fontId="32" fillId="0" borderId="0" xfId="0" applyNumberFormat="1" applyFont="1"/>
    <xf numFmtId="0" fontId="9" fillId="0" borderId="0" xfId="0" quotePrefix="1" applyFont="1" applyAlignment="1">
      <alignment horizontal="left"/>
    </xf>
    <xf numFmtId="15" fontId="31" fillId="0" borderId="0" xfId="0" applyNumberFormat="1" applyFont="1" applyAlignment="1">
      <alignment horizontal="left"/>
    </xf>
    <xf numFmtId="0" fontId="30" fillId="0" borderId="0" xfId="0" applyFont="1"/>
    <xf numFmtId="8" fontId="9" fillId="0" borderId="0" xfId="0" applyNumberFormat="1" applyFont="1"/>
    <xf numFmtId="0" fontId="9" fillId="0" borderId="0" xfId="0" applyFont="1" applyAlignment="1">
      <alignment horizontal="righ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6"/>
  <sheetViews>
    <sheetView zoomScaleNormal="100" workbookViewId="0">
      <pane ySplit="1" topLeftCell="A151" activePane="bottomLeft" state="frozen"/>
      <selection pane="bottomLeft" activeCell="I157" sqref="I157"/>
    </sheetView>
  </sheetViews>
  <sheetFormatPr defaultColWidth="8.81640625" defaultRowHeight="12" x14ac:dyDescent="0.3"/>
  <cols>
    <col min="1" max="1" width="5.81640625" style="8" customWidth="1"/>
    <col min="2" max="2" width="11.1796875" style="8" customWidth="1"/>
    <col min="3" max="3" width="8.36328125" style="8" customWidth="1"/>
    <col min="4" max="4" width="14.08984375" style="9" customWidth="1"/>
    <col min="5" max="5" width="8.1796875" style="8" customWidth="1"/>
    <col min="6" max="6" width="7.81640625" style="10" customWidth="1"/>
    <col min="7" max="7" width="8.81640625" style="10"/>
    <col min="8" max="8" width="13.54296875" style="10" customWidth="1"/>
    <col min="9" max="9" width="22" style="10" customWidth="1"/>
    <col min="10" max="10" width="9.1796875" style="12" customWidth="1"/>
    <col min="11" max="11" width="9.54296875" style="12" customWidth="1"/>
    <col min="12" max="12" width="12.453125" style="12" customWidth="1"/>
    <col min="13" max="13" width="8.453125" style="10" customWidth="1"/>
    <col min="14" max="14" width="9.81640625" style="26" customWidth="1"/>
    <col min="15" max="15" width="5.54296875" style="9" customWidth="1"/>
    <col min="16" max="16" width="3.453125" style="17" customWidth="1"/>
    <col min="17" max="17" width="10" style="10" customWidth="1"/>
    <col min="18" max="18" width="8.81640625" style="8" customWidth="1"/>
    <col min="19" max="20" width="8.81640625" style="8"/>
    <col min="21" max="21" width="22.54296875" style="8" customWidth="1"/>
    <col min="22" max="22" width="11.453125" style="8" customWidth="1"/>
    <col min="23" max="16384" width="8.81640625" style="8"/>
  </cols>
  <sheetData>
    <row r="1" spans="1:19" s="19" customFormat="1" ht="39.65" customHeight="1" x14ac:dyDescent="0.35">
      <c r="A1" s="19" t="s">
        <v>0</v>
      </c>
      <c r="B1" s="19" t="s">
        <v>1</v>
      </c>
      <c r="C1" s="19" t="s">
        <v>353</v>
      </c>
      <c r="D1" s="41" t="s">
        <v>3</v>
      </c>
      <c r="E1" s="19" t="s">
        <v>4</v>
      </c>
      <c r="F1" s="19" t="s">
        <v>5</v>
      </c>
      <c r="G1" s="19" t="s">
        <v>6</v>
      </c>
      <c r="H1" s="19" t="s">
        <v>7</v>
      </c>
      <c r="I1" s="19" t="s">
        <v>8</v>
      </c>
      <c r="J1" s="20" t="s">
        <v>9</v>
      </c>
      <c r="K1" s="20" t="s">
        <v>10</v>
      </c>
      <c r="L1" s="20" t="s">
        <v>11</v>
      </c>
      <c r="M1" s="20" t="s">
        <v>12</v>
      </c>
      <c r="N1" s="21" t="s">
        <v>13</v>
      </c>
      <c r="O1" s="19" t="s">
        <v>14</v>
      </c>
      <c r="P1" s="19" t="s">
        <v>15</v>
      </c>
      <c r="Q1" s="19" t="s">
        <v>16</v>
      </c>
    </row>
    <row r="2" spans="1:19" x14ac:dyDescent="0.3">
      <c r="A2" s="8">
        <v>1</v>
      </c>
      <c r="B2" s="7">
        <v>45017</v>
      </c>
      <c r="D2" s="9" t="s">
        <v>17</v>
      </c>
      <c r="Q2" s="10">
        <v>14711.799999999992</v>
      </c>
    </row>
    <row r="3" spans="1:19" x14ac:dyDescent="0.3">
      <c r="A3" s="8">
        <v>2</v>
      </c>
      <c r="B3" s="11">
        <v>45019</v>
      </c>
      <c r="C3" s="11" t="s">
        <v>18</v>
      </c>
      <c r="D3" s="9" t="s">
        <v>19</v>
      </c>
      <c r="E3" s="8" t="s">
        <v>20</v>
      </c>
      <c r="F3" s="10" t="s">
        <v>21</v>
      </c>
      <c r="G3" s="8" t="s">
        <v>22</v>
      </c>
      <c r="H3" s="8" t="s">
        <v>23</v>
      </c>
      <c r="I3" s="8" t="s">
        <v>24</v>
      </c>
      <c r="J3" s="12">
        <v>60</v>
      </c>
      <c r="K3" s="12">
        <v>0</v>
      </c>
      <c r="L3" s="12">
        <v>60</v>
      </c>
      <c r="N3" s="10"/>
      <c r="O3" s="10"/>
      <c r="P3" s="9"/>
      <c r="Q3" s="10">
        <f t="shared" ref="Q3:Q34" si="0">Q2+M3-L3</f>
        <v>14651.799999999992</v>
      </c>
      <c r="S3" s="10"/>
    </row>
    <row r="4" spans="1:19" x14ac:dyDescent="0.3">
      <c r="A4" s="8">
        <v>3</v>
      </c>
      <c r="B4" s="11">
        <v>45027</v>
      </c>
      <c r="C4" s="11" t="s">
        <v>25</v>
      </c>
      <c r="D4" s="9" t="s">
        <v>26</v>
      </c>
      <c r="E4" s="9" t="s">
        <v>27</v>
      </c>
      <c r="F4" s="10" t="s">
        <v>28</v>
      </c>
      <c r="G4" s="8" t="s">
        <v>29</v>
      </c>
      <c r="H4" s="8" t="s">
        <v>23</v>
      </c>
      <c r="I4" s="8" t="s">
        <v>24</v>
      </c>
      <c r="J4" s="12">
        <v>16.64</v>
      </c>
      <c r="K4" s="12">
        <v>3.34</v>
      </c>
      <c r="L4" s="12">
        <v>19.98</v>
      </c>
      <c r="N4" s="10"/>
      <c r="O4" s="10"/>
      <c r="P4" s="9"/>
      <c r="Q4" s="10">
        <f t="shared" si="0"/>
        <v>14631.819999999992</v>
      </c>
      <c r="S4" s="10"/>
    </row>
    <row r="5" spans="1:19" x14ac:dyDescent="0.3">
      <c r="A5" s="8">
        <v>4</v>
      </c>
      <c r="B5" s="11">
        <v>45027</v>
      </c>
      <c r="C5" s="11" t="s">
        <v>25</v>
      </c>
      <c r="D5" s="9" t="s">
        <v>30</v>
      </c>
      <c r="E5" s="9" t="s">
        <v>27</v>
      </c>
      <c r="F5" s="10" t="s">
        <v>31</v>
      </c>
      <c r="G5" s="8" t="s">
        <v>29</v>
      </c>
      <c r="H5" s="8" t="s">
        <v>23</v>
      </c>
      <c r="I5" s="8" t="s">
        <v>24</v>
      </c>
      <c r="J5" s="12">
        <v>58.32</v>
      </c>
      <c r="K5" s="12">
        <v>11.66</v>
      </c>
      <c r="L5" s="12">
        <v>69.98</v>
      </c>
      <c r="N5" s="10"/>
      <c r="O5" s="10"/>
      <c r="P5" s="9"/>
      <c r="Q5" s="10">
        <f t="shared" si="0"/>
        <v>14561.839999999993</v>
      </c>
      <c r="S5" s="10"/>
    </row>
    <row r="6" spans="1:19" x14ac:dyDescent="0.3">
      <c r="A6" s="8">
        <v>5</v>
      </c>
      <c r="B6" s="11">
        <v>45027</v>
      </c>
      <c r="C6" s="11" t="s">
        <v>25</v>
      </c>
      <c r="D6" s="9" t="s">
        <v>32</v>
      </c>
      <c r="E6" s="9" t="s">
        <v>27</v>
      </c>
      <c r="F6" s="10" t="s">
        <v>33</v>
      </c>
      <c r="G6" s="8" t="s">
        <v>29</v>
      </c>
      <c r="H6" s="8" t="s">
        <v>23</v>
      </c>
      <c r="I6" s="8" t="s">
        <v>24</v>
      </c>
      <c r="J6" s="12">
        <v>13.65</v>
      </c>
      <c r="K6" s="12">
        <v>2.73</v>
      </c>
      <c r="L6" s="12">
        <v>16.38</v>
      </c>
      <c r="N6" s="10"/>
      <c r="O6" s="10"/>
      <c r="P6" s="9"/>
      <c r="Q6" s="10">
        <f t="shared" si="0"/>
        <v>14545.459999999994</v>
      </c>
      <c r="S6" s="10"/>
    </row>
    <row r="7" spans="1:19" x14ac:dyDescent="0.3">
      <c r="A7" s="8">
        <v>6</v>
      </c>
      <c r="B7" s="11">
        <v>45028</v>
      </c>
      <c r="C7" s="11" t="s">
        <v>25</v>
      </c>
      <c r="D7" s="9" t="s">
        <v>34</v>
      </c>
      <c r="E7" s="9" t="s">
        <v>35</v>
      </c>
      <c r="F7" s="10" t="s">
        <v>36</v>
      </c>
      <c r="G7" s="17" t="s">
        <v>37</v>
      </c>
      <c r="H7" s="8" t="s">
        <v>23</v>
      </c>
      <c r="I7" s="8" t="s">
        <v>24</v>
      </c>
      <c r="J7" s="12">
        <v>10</v>
      </c>
      <c r="K7" s="12">
        <v>0</v>
      </c>
      <c r="L7" s="12">
        <v>10</v>
      </c>
      <c r="N7" s="7">
        <v>45020</v>
      </c>
      <c r="O7" s="9" t="s">
        <v>20</v>
      </c>
      <c r="P7" s="9"/>
      <c r="Q7" s="10">
        <f t="shared" si="0"/>
        <v>14535.459999999994</v>
      </c>
      <c r="S7" s="10"/>
    </row>
    <row r="8" spans="1:19" x14ac:dyDescent="0.3">
      <c r="A8" s="8">
        <v>7</v>
      </c>
      <c r="B8" s="11">
        <v>45028</v>
      </c>
      <c r="C8" s="11" t="s">
        <v>25</v>
      </c>
      <c r="D8" s="9" t="s">
        <v>38</v>
      </c>
      <c r="E8" s="9" t="s">
        <v>35</v>
      </c>
      <c r="F8" s="10" t="s">
        <v>39</v>
      </c>
      <c r="G8" s="17" t="s">
        <v>37</v>
      </c>
      <c r="H8" s="8" t="s">
        <v>23</v>
      </c>
      <c r="I8" s="8" t="s">
        <v>24</v>
      </c>
      <c r="J8" s="12">
        <v>8.8000000000000007</v>
      </c>
      <c r="K8" s="12">
        <v>0</v>
      </c>
      <c r="L8" s="12">
        <v>8.8000000000000007</v>
      </c>
      <c r="N8" s="7">
        <v>45020</v>
      </c>
      <c r="O8" s="9" t="s">
        <v>20</v>
      </c>
      <c r="P8" s="9"/>
      <c r="Q8" s="10">
        <f t="shared" si="0"/>
        <v>14526.659999999994</v>
      </c>
      <c r="S8" s="10"/>
    </row>
    <row r="9" spans="1:19" x14ac:dyDescent="0.3">
      <c r="A9" s="8">
        <v>8</v>
      </c>
      <c r="B9" s="11">
        <v>45028</v>
      </c>
      <c r="C9" s="11" t="s">
        <v>25</v>
      </c>
      <c r="D9" s="9">
        <v>1923</v>
      </c>
      <c r="E9" s="9" t="s">
        <v>35</v>
      </c>
      <c r="F9" s="10" t="s">
        <v>40</v>
      </c>
      <c r="G9" s="10" t="s">
        <v>41</v>
      </c>
      <c r="H9" s="8" t="s">
        <v>23</v>
      </c>
      <c r="I9" s="8" t="s">
        <v>42</v>
      </c>
      <c r="J9" s="12">
        <v>368.63</v>
      </c>
      <c r="K9" s="12">
        <v>0</v>
      </c>
      <c r="L9" s="12">
        <v>368.63</v>
      </c>
      <c r="N9" s="10"/>
      <c r="O9" s="10"/>
      <c r="P9" s="9"/>
      <c r="Q9" s="10">
        <f t="shared" si="0"/>
        <v>14158.029999999995</v>
      </c>
      <c r="S9" s="10"/>
    </row>
    <row r="10" spans="1:19" x14ac:dyDescent="0.3">
      <c r="A10" s="8">
        <v>9</v>
      </c>
      <c r="B10" s="11">
        <v>45030</v>
      </c>
      <c r="C10" s="11" t="s">
        <v>25</v>
      </c>
      <c r="D10" s="9">
        <v>1922</v>
      </c>
      <c r="E10" s="9" t="s">
        <v>43</v>
      </c>
      <c r="F10" s="10" t="s">
        <v>44</v>
      </c>
      <c r="G10" s="10" t="s">
        <v>45</v>
      </c>
      <c r="H10" s="10" t="s">
        <v>46</v>
      </c>
      <c r="I10" s="8" t="s">
        <v>24</v>
      </c>
      <c r="J10" s="12">
        <v>1725.74</v>
      </c>
      <c r="K10" s="12">
        <v>0</v>
      </c>
      <c r="L10" s="12">
        <v>1725.74</v>
      </c>
      <c r="N10" s="7">
        <v>45009</v>
      </c>
      <c r="O10" s="9" t="s">
        <v>20</v>
      </c>
      <c r="P10" s="10" t="s">
        <v>47</v>
      </c>
      <c r="Q10" s="10">
        <f t="shared" si="0"/>
        <v>12432.289999999995</v>
      </c>
      <c r="S10" s="10"/>
    </row>
    <row r="11" spans="1:19" x14ac:dyDescent="0.3">
      <c r="A11" s="8">
        <v>10</v>
      </c>
      <c r="B11" s="11">
        <v>45033</v>
      </c>
      <c r="C11" s="11" t="s">
        <v>48</v>
      </c>
      <c r="D11" s="9" t="s">
        <v>49</v>
      </c>
      <c r="E11" s="8" t="s">
        <v>20</v>
      </c>
      <c r="F11" s="10" t="s">
        <v>22</v>
      </c>
      <c r="G11" s="8" t="s">
        <v>22</v>
      </c>
      <c r="H11" s="8" t="s">
        <v>23</v>
      </c>
      <c r="I11" s="8" t="s">
        <v>24</v>
      </c>
      <c r="J11" s="12">
        <v>56.76</v>
      </c>
      <c r="K11" s="12">
        <v>11.35</v>
      </c>
      <c r="L11" s="12">
        <v>68.11</v>
      </c>
      <c r="N11" s="10"/>
      <c r="O11" s="10"/>
      <c r="P11" s="9"/>
      <c r="Q11" s="10">
        <f t="shared" si="0"/>
        <v>12364.179999999995</v>
      </c>
      <c r="S11" s="10"/>
    </row>
    <row r="12" spans="1:19" x14ac:dyDescent="0.3">
      <c r="A12" s="8">
        <v>11</v>
      </c>
      <c r="B12" s="11">
        <v>45035</v>
      </c>
      <c r="C12" s="11" t="s">
        <v>25</v>
      </c>
      <c r="D12" s="9">
        <v>1924</v>
      </c>
      <c r="E12" s="9" t="s">
        <v>50</v>
      </c>
      <c r="F12" s="10" t="s">
        <v>51</v>
      </c>
      <c r="G12" s="8" t="s">
        <v>41</v>
      </c>
      <c r="H12" s="8" t="s">
        <v>23</v>
      </c>
      <c r="I12" s="8" t="s">
        <v>42</v>
      </c>
      <c r="J12" s="12">
        <v>276.39999999999998</v>
      </c>
      <c r="K12" s="12">
        <v>0</v>
      </c>
      <c r="L12" s="12">
        <v>276.39999999999998</v>
      </c>
      <c r="N12" s="10"/>
      <c r="O12" s="10"/>
      <c r="P12" s="9"/>
      <c r="Q12" s="10">
        <f t="shared" si="0"/>
        <v>12087.779999999995</v>
      </c>
      <c r="S12" s="10"/>
    </row>
    <row r="13" spans="1:19" x14ac:dyDescent="0.3">
      <c r="A13" s="8">
        <v>12</v>
      </c>
      <c r="B13" s="11">
        <v>45040</v>
      </c>
      <c r="C13" s="11" t="s">
        <v>18</v>
      </c>
      <c r="D13" s="9" t="s">
        <v>52</v>
      </c>
      <c r="E13" s="8" t="s">
        <v>20</v>
      </c>
      <c r="F13" s="10" t="s">
        <v>53</v>
      </c>
      <c r="G13" s="8" t="s">
        <v>37</v>
      </c>
      <c r="H13" s="8" t="s">
        <v>23</v>
      </c>
      <c r="I13" s="8" t="s">
        <v>24</v>
      </c>
      <c r="J13" s="12">
        <v>11.67</v>
      </c>
      <c r="K13" s="12">
        <v>2.33</v>
      </c>
      <c r="L13" s="12">
        <v>14</v>
      </c>
      <c r="N13" s="11">
        <v>45041</v>
      </c>
      <c r="O13" s="10"/>
      <c r="P13" s="9"/>
      <c r="Q13" s="10">
        <f t="shared" si="0"/>
        <v>12073.779999999995</v>
      </c>
      <c r="R13" s="8" t="s">
        <v>54</v>
      </c>
      <c r="S13" s="10"/>
    </row>
    <row r="14" spans="1:19" x14ac:dyDescent="0.3">
      <c r="A14" s="8">
        <v>13</v>
      </c>
      <c r="B14" s="11">
        <v>45041</v>
      </c>
      <c r="C14" s="11" t="s">
        <v>25</v>
      </c>
      <c r="D14" s="9">
        <v>1928</v>
      </c>
      <c r="E14" s="9" t="s">
        <v>43</v>
      </c>
      <c r="F14" s="10" t="s">
        <v>55</v>
      </c>
      <c r="G14" s="10" t="s">
        <v>45</v>
      </c>
      <c r="H14" s="8" t="s">
        <v>23</v>
      </c>
      <c r="I14" s="8" t="s">
        <v>24</v>
      </c>
      <c r="J14" s="12">
        <v>474.98</v>
      </c>
      <c r="K14" s="12">
        <v>0</v>
      </c>
      <c r="L14" s="12">
        <v>474.98</v>
      </c>
      <c r="N14" s="11">
        <v>45006</v>
      </c>
      <c r="O14" s="9" t="s">
        <v>20</v>
      </c>
      <c r="P14" s="10" t="s">
        <v>47</v>
      </c>
      <c r="Q14" s="10">
        <f t="shared" si="0"/>
        <v>11598.799999999996</v>
      </c>
      <c r="S14" s="10"/>
    </row>
    <row r="15" spans="1:19" x14ac:dyDescent="0.3">
      <c r="A15" s="8">
        <v>14</v>
      </c>
      <c r="B15" s="11">
        <v>45041</v>
      </c>
      <c r="C15" s="11" t="s">
        <v>25</v>
      </c>
      <c r="D15" s="9">
        <v>1929</v>
      </c>
      <c r="E15" s="9" t="s">
        <v>43</v>
      </c>
      <c r="F15" s="10" t="s">
        <v>44</v>
      </c>
      <c r="G15" s="10" t="s">
        <v>45</v>
      </c>
      <c r="H15" s="10" t="s">
        <v>46</v>
      </c>
      <c r="I15" s="8" t="s">
        <v>24</v>
      </c>
      <c r="J15" s="12">
        <v>2295.71</v>
      </c>
      <c r="K15" s="12">
        <v>0</v>
      </c>
      <c r="L15" s="12">
        <v>2295.71</v>
      </c>
      <c r="N15" s="11">
        <v>44989</v>
      </c>
      <c r="O15" s="9" t="s">
        <v>20</v>
      </c>
      <c r="P15" s="10" t="s">
        <v>47</v>
      </c>
      <c r="Q15" s="10">
        <f t="shared" si="0"/>
        <v>9303.0899999999965</v>
      </c>
      <c r="S15" s="10"/>
    </row>
    <row r="16" spans="1:19" x14ac:dyDescent="0.3">
      <c r="A16" s="8">
        <v>15</v>
      </c>
      <c r="B16" s="11">
        <v>45042</v>
      </c>
      <c r="C16" s="11" t="s">
        <v>56</v>
      </c>
      <c r="D16" s="9" t="s">
        <v>57</v>
      </c>
      <c r="F16" s="10" t="s">
        <v>58</v>
      </c>
      <c r="G16" s="10" t="s">
        <v>20</v>
      </c>
      <c r="H16" s="10" t="s">
        <v>20</v>
      </c>
      <c r="I16" s="8" t="s">
        <v>59</v>
      </c>
      <c r="J16" s="10"/>
      <c r="K16" s="12" t="s">
        <v>20</v>
      </c>
      <c r="M16" s="10">
        <v>17166.5</v>
      </c>
      <c r="N16" s="10"/>
      <c r="O16" s="10"/>
      <c r="P16" s="9"/>
      <c r="Q16" s="10">
        <f t="shared" si="0"/>
        <v>26469.589999999997</v>
      </c>
      <c r="S16" s="10"/>
    </row>
    <row r="17" spans="1:19" x14ac:dyDescent="0.3">
      <c r="A17" s="8">
        <v>16</v>
      </c>
      <c r="B17" s="7">
        <v>45048</v>
      </c>
      <c r="C17" s="26" t="s">
        <v>18</v>
      </c>
      <c r="D17" s="17" t="s">
        <v>60</v>
      </c>
      <c r="E17" s="8" t="s">
        <v>20</v>
      </c>
      <c r="F17" s="10" t="s">
        <v>61</v>
      </c>
      <c r="G17" s="8" t="s">
        <v>62</v>
      </c>
      <c r="H17" s="8" t="s">
        <v>23</v>
      </c>
      <c r="I17" s="8" t="s">
        <v>24</v>
      </c>
      <c r="J17" s="10">
        <v>25.9</v>
      </c>
      <c r="K17" s="12">
        <v>0</v>
      </c>
      <c r="L17" s="12">
        <v>25.9</v>
      </c>
      <c r="N17" s="10"/>
      <c r="O17" s="10"/>
      <c r="P17" s="9"/>
      <c r="Q17" s="10">
        <f t="shared" si="0"/>
        <v>26443.689999999995</v>
      </c>
      <c r="S17" s="10"/>
    </row>
    <row r="18" spans="1:19" x14ac:dyDescent="0.3">
      <c r="A18" s="8">
        <v>17</v>
      </c>
      <c r="B18" s="7">
        <v>45048</v>
      </c>
      <c r="C18" s="26" t="s">
        <v>18</v>
      </c>
      <c r="D18" s="17" t="s">
        <v>19</v>
      </c>
      <c r="E18" s="8" t="s">
        <v>20</v>
      </c>
      <c r="F18" s="10" t="s">
        <v>21</v>
      </c>
      <c r="G18" s="8" t="s">
        <v>22</v>
      </c>
      <c r="H18" s="8" t="s">
        <v>23</v>
      </c>
      <c r="I18" s="8" t="s">
        <v>24</v>
      </c>
      <c r="J18" s="12">
        <v>60</v>
      </c>
      <c r="K18" s="12">
        <v>0</v>
      </c>
      <c r="L18" s="12">
        <v>60</v>
      </c>
      <c r="N18" s="10"/>
      <c r="O18" s="10"/>
      <c r="P18" s="9"/>
      <c r="Q18" s="10">
        <f t="shared" si="0"/>
        <v>26383.689999999995</v>
      </c>
      <c r="S18" s="10"/>
    </row>
    <row r="19" spans="1:19" x14ac:dyDescent="0.3">
      <c r="A19" s="8">
        <v>18</v>
      </c>
      <c r="B19" s="7">
        <v>45048</v>
      </c>
      <c r="C19" s="26" t="s">
        <v>18</v>
      </c>
      <c r="D19" s="17" t="s">
        <v>63</v>
      </c>
      <c r="E19" s="8" t="s">
        <v>20</v>
      </c>
      <c r="F19" s="10" t="s">
        <v>64</v>
      </c>
      <c r="G19" s="8" t="s">
        <v>37</v>
      </c>
      <c r="H19" s="8" t="s">
        <v>23</v>
      </c>
      <c r="I19" s="8" t="s">
        <v>24</v>
      </c>
      <c r="J19" s="12">
        <v>20</v>
      </c>
      <c r="K19" s="12">
        <v>0</v>
      </c>
      <c r="L19" s="12">
        <v>20</v>
      </c>
      <c r="N19" s="10"/>
      <c r="O19" s="10"/>
      <c r="P19" s="9"/>
      <c r="Q19" s="10">
        <f t="shared" si="0"/>
        <v>26363.689999999995</v>
      </c>
      <c r="S19" s="10"/>
    </row>
    <row r="20" spans="1:19" x14ac:dyDescent="0.3">
      <c r="A20" s="8">
        <v>19</v>
      </c>
      <c r="B20" s="7">
        <v>45056</v>
      </c>
      <c r="C20" s="26" t="s">
        <v>25</v>
      </c>
      <c r="D20" s="9">
        <v>1930</v>
      </c>
      <c r="E20" s="9" t="s">
        <v>35</v>
      </c>
      <c r="F20" s="10" t="s">
        <v>40</v>
      </c>
      <c r="G20" s="10" t="s">
        <v>41</v>
      </c>
      <c r="H20" s="8" t="s">
        <v>23</v>
      </c>
      <c r="I20" s="8" t="s">
        <v>42</v>
      </c>
      <c r="J20" s="12">
        <v>368.63</v>
      </c>
      <c r="K20" s="12">
        <v>0</v>
      </c>
      <c r="L20" s="12">
        <v>368.63</v>
      </c>
      <c r="N20" s="10"/>
      <c r="O20" s="10"/>
      <c r="P20" s="9"/>
      <c r="Q20" s="10">
        <f t="shared" si="0"/>
        <v>25995.059999999994</v>
      </c>
      <c r="S20" s="10"/>
    </row>
    <row r="21" spans="1:19" x14ac:dyDescent="0.3">
      <c r="A21" s="8">
        <v>20</v>
      </c>
      <c r="B21" s="7">
        <v>45056</v>
      </c>
      <c r="C21" s="26" t="s">
        <v>25</v>
      </c>
      <c r="D21" s="9">
        <v>1931</v>
      </c>
      <c r="E21" s="9" t="s">
        <v>35</v>
      </c>
      <c r="F21" s="10" t="s">
        <v>36</v>
      </c>
      <c r="G21" s="17" t="s">
        <v>37</v>
      </c>
      <c r="H21" s="8" t="s">
        <v>23</v>
      </c>
      <c r="I21" s="8" t="s">
        <v>24</v>
      </c>
      <c r="J21" s="12">
        <v>10</v>
      </c>
      <c r="K21" s="12">
        <v>0</v>
      </c>
      <c r="L21" s="12">
        <v>10</v>
      </c>
      <c r="N21" s="10"/>
      <c r="O21" s="10"/>
      <c r="P21" s="9"/>
      <c r="Q21" s="10">
        <f t="shared" si="0"/>
        <v>25985.059999999994</v>
      </c>
      <c r="S21" s="10"/>
    </row>
    <row r="22" spans="1:19" x14ac:dyDescent="0.3">
      <c r="A22" s="8">
        <v>21</v>
      </c>
      <c r="B22" s="7">
        <v>45058</v>
      </c>
      <c r="C22" s="26" t="s">
        <v>25</v>
      </c>
      <c r="D22" s="9">
        <v>1933</v>
      </c>
      <c r="E22" s="9" t="s">
        <v>65</v>
      </c>
      <c r="F22" s="10" t="s">
        <v>66</v>
      </c>
      <c r="G22" s="8" t="s">
        <v>67</v>
      </c>
      <c r="H22" s="8" t="s">
        <v>23</v>
      </c>
      <c r="I22" s="8" t="s">
        <v>24</v>
      </c>
      <c r="J22" s="12">
        <v>142.5</v>
      </c>
      <c r="K22" s="12">
        <v>0</v>
      </c>
      <c r="L22" s="12">
        <v>142.5</v>
      </c>
      <c r="N22" s="10"/>
      <c r="O22" s="10"/>
      <c r="P22" s="9"/>
      <c r="Q22" s="10">
        <f t="shared" si="0"/>
        <v>25842.559999999994</v>
      </c>
      <c r="S22" s="10"/>
    </row>
    <row r="23" spans="1:19" x14ac:dyDescent="0.3">
      <c r="A23" s="8">
        <v>22</v>
      </c>
      <c r="B23" s="7">
        <v>45061</v>
      </c>
      <c r="C23" s="9" t="s">
        <v>68</v>
      </c>
      <c r="D23" s="9" t="s">
        <v>69</v>
      </c>
      <c r="F23" s="8"/>
      <c r="G23" s="8"/>
      <c r="H23" s="8"/>
      <c r="I23" s="8" t="s">
        <v>70</v>
      </c>
      <c r="J23" s="12">
        <v>16000</v>
      </c>
      <c r="K23" s="12">
        <v>0</v>
      </c>
      <c r="L23" s="12">
        <v>16000</v>
      </c>
      <c r="N23" s="10"/>
      <c r="O23" s="10"/>
      <c r="P23" s="9"/>
      <c r="Q23" s="10">
        <f t="shared" si="0"/>
        <v>9842.559999999994</v>
      </c>
      <c r="S23" s="10"/>
    </row>
    <row r="24" spans="1:19" x14ac:dyDescent="0.3">
      <c r="A24" s="8">
        <v>23</v>
      </c>
      <c r="B24" s="7">
        <v>45062</v>
      </c>
      <c r="C24" s="26" t="s">
        <v>25</v>
      </c>
      <c r="D24" s="9" t="s">
        <v>71</v>
      </c>
      <c r="E24" s="9" t="s">
        <v>72</v>
      </c>
      <c r="F24" s="10" t="s">
        <v>73</v>
      </c>
      <c r="G24" s="8" t="s">
        <v>74</v>
      </c>
      <c r="H24" s="8" t="s">
        <v>23</v>
      </c>
      <c r="I24" s="8" t="s">
        <v>24</v>
      </c>
      <c r="J24" s="12">
        <v>7.3</v>
      </c>
      <c r="K24" s="12">
        <v>0</v>
      </c>
      <c r="L24" s="12">
        <v>7.3</v>
      </c>
      <c r="N24" s="7"/>
      <c r="P24" s="10"/>
      <c r="Q24" s="10">
        <f t="shared" si="0"/>
        <v>9835.2599999999948</v>
      </c>
      <c r="S24" s="10"/>
    </row>
    <row r="25" spans="1:19" x14ac:dyDescent="0.3">
      <c r="A25" s="8">
        <v>24</v>
      </c>
      <c r="B25" s="7">
        <v>45062</v>
      </c>
      <c r="C25" s="26" t="s">
        <v>25</v>
      </c>
      <c r="D25" s="9" t="s">
        <v>75</v>
      </c>
      <c r="E25" s="9" t="s">
        <v>76</v>
      </c>
      <c r="F25" s="10" t="s">
        <v>77</v>
      </c>
      <c r="G25" s="8" t="s">
        <v>74</v>
      </c>
      <c r="H25" s="8" t="s">
        <v>23</v>
      </c>
      <c r="I25" s="8" t="s">
        <v>24</v>
      </c>
      <c r="J25" s="12">
        <v>155.21</v>
      </c>
      <c r="K25" s="12">
        <v>31.05</v>
      </c>
      <c r="L25" s="12">
        <v>186.26</v>
      </c>
      <c r="N25" s="7">
        <v>44993</v>
      </c>
      <c r="O25" s="9" t="s">
        <v>78</v>
      </c>
      <c r="P25" s="10" t="s">
        <v>47</v>
      </c>
      <c r="Q25" s="10">
        <f t="shared" si="0"/>
        <v>9648.9999999999945</v>
      </c>
      <c r="S25" s="10"/>
    </row>
    <row r="26" spans="1:19" x14ac:dyDescent="0.3">
      <c r="A26" s="8">
        <v>25</v>
      </c>
      <c r="B26" s="7">
        <v>45062</v>
      </c>
      <c r="C26" s="26" t="s">
        <v>25</v>
      </c>
      <c r="D26" s="9" t="s">
        <v>79</v>
      </c>
      <c r="E26" s="9" t="s">
        <v>80</v>
      </c>
      <c r="F26" s="10" t="s">
        <v>81</v>
      </c>
      <c r="G26" s="8" t="s">
        <v>74</v>
      </c>
      <c r="H26" s="8" t="s">
        <v>23</v>
      </c>
      <c r="I26" s="8" t="s">
        <v>24</v>
      </c>
      <c r="J26" s="12">
        <v>373.15</v>
      </c>
      <c r="K26" s="12">
        <v>74.64</v>
      </c>
      <c r="L26" s="12">
        <v>447.79</v>
      </c>
      <c r="N26" s="11"/>
      <c r="P26" s="10"/>
      <c r="Q26" s="10">
        <f t="shared" si="0"/>
        <v>9201.2099999999937</v>
      </c>
      <c r="S26" s="10"/>
    </row>
    <row r="27" spans="1:19" x14ac:dyDescent="0.3">
      <c r="A27" s="8">
        <v>26</v>
      </c>
      <c r="B27" s="7">
        <v>45062</v>
      </c>
      <c r="C27" s="26" t="s">
        <v>25</v>
      </c>
      <c r="D27" s="9" t="s">
        <v>82</v>
      </c>
      <c r="E27" s="9" t="s">
        <v>83</v>
      </c>
      <c r="F27" s="10" t="s">
        <v>84</v>
      </c>
      <c r="G27" s="8" t="s">
        <v>74</v>
      </c>
      <c r="H27" s="8" t="s">
        <v>23</v>
      </c>
      <c r="I27" s="8" t="s">
        <v>24</v>
      </c>
      <c r="J27" s="12">
        <v>8.5</v>
      </c>
      <c r="K27" s="12">
        <v>1.71</v>
      </c>
      <c r="L27" s="12">
        <v>10.210000000000001</v>
      </c>
      <c r="N27" s="11"/>
      <c r="P27" s="10"/>
      <c r="Q27" s="10">
        <f t="shared" si="0"/>
        <v>9190.9999999999945</v>
      </c>
      <c r="S27" s="10"/>
    </row>
    <row r="28" spans="1:19" x14ac:dyDescent="0.3">
      <c r="A28" s="8">
        <v>27</v>
      </c>
      <c r="B28" s="7">
        <v>45065</v>
      </c>
      <c r="C28" s="26" t="s">
        <v>48</v>
      </c>
      <c r="D28" s="17" t="s">
        <v>49</v>
      </c>
      <c r="E28" s="8" t="s">
        <v>20</v>
      </c>
      <c r="F28" s="10" t="s">
        <v>22</v>
      </c>
      <c r="G28" s="8" t="s">
        <v>22</v>
      </c>
      <c r="H28" s="8" t="s">
        <v>23</v>
      </c>
      <c r="I28" s="8" t="s">
        <v>24</v>
      </c>
      <c r="J28" s="12">
        <v>56.76</v>
      </c>
      <c r="K28" s="12">
        <v>11.35</v>
      </c>
      <c r="L28" s="12">
        <v>68.11</v>
      </c>
      <c r="N28" s="10"/>
      <c r="O28" s="10"/>
      <c r="P28" s="9"/>
      <c r="Q28" s="10">
        <f t="shared" si="0"/>
        <v>9122.889999999994</v>
      </c>
      <c r="S28" s="10"/>
    </row>
    <row r="29" spans="1:19" x14ac:dyDescent="0.3">
      <c r="A29" s="8">
        <v>28</v>
      </c>
      <c r="B29" s="7">
        <v>45070</v>
      </c>
      <c r="C29" s="48" t="s">
        <v>18</v>
      </c>
      <c r="D29" s="9" t="s">
        <v>52</v>
      </c>
      <c r="E29" s="8" t="s">
        <v>20</v>
      </c>
      <c r="F29" s="10" t="s">
        <v>53</v>
      </c>
      <c r="G29" s="8" t="s">
        <v>37</v>
      </c>
      <c r="H29" s="8" t="s">
        <v>23</v>
      </c>
      <c r="I29" s="8" t="s">
        <v>24</v>
      </c>
      <c r="J29" s="12">
        <v>11.67</v>
      </c>
      <c r="K29" s="12">
        <v>2.33</v>
      </c>
      <c r="L29" s="53">
        <v>14</v>
      </c>
      <c r="N29" s="11">
        <v>45071</v>
      </c>
      <c r="O29" s="10"/>
      <c r="P29" s="9"/>
      <c r="Q29" s="10">
        <f t="shared" si="0"/>
        <v>9108.889999999994</v>
      </c>
      <c r="R29" s="8" t="s">
        <v>54</v>
      </c>
      <c r="S29" s="10"/>
    </row>
    <row r="30" spans="1:19" x14ac:dyDescent="0.3">
      <c r="A30" s="8">
        <v>29</v>
      </c>
      <c r="B30" s="11">
        <v>45076</v>
      </c>
      <c r="C30" s="8" t="s">
        <v>18</v>
      </c>
      <c r="D30" s="17" t="s">
        <v>60</v>
      </c>
      <c r="E30" s="8" t="s">
        <v>20</v>
      </c>
      <c r="F30" s="10" t="s">
        <v>61</v>
      </c>
      <c r="G30" s="8" t="s">
        <v>62</v>
      </c>
      <c r="H30" s="8" t="s">
        <v>23</v>
      </c>
      <c r="I30" s="8" t="s">
        <v>24</v>
      </c>
      <c r="J30" s="10">
        <v>25.9</v>
      </c>
      <c r="K30" s="12">
        <v>0</v>
      </c>
      <c r="L30" s="10">
        <v>25.9</v>
      </c>
      <c r="N30" s="10"/>
      <c r="O30" s="10"/>
      <c r="P30" s="9"/>
      <c r="Q30" s="10">
        <f t="shared" si="0"/>
        <v>9082.9899999999943</v>
      </c>
      <c r="S30" s="10"/>
    </row>
    <row r="31" spans="1:19" x14ac:dyDescent="0.3">
      <c r="A31" s="8">
        <v>30</v>
      </c>
      <c r="B31" s="11">
        <v>45076</v>
      </c>
      <c r="C31" s="8" t="s">
        <v>18</v>
      </c>
      <c r="D31" s="17" t="s">
        <v>63</v>
      </c>
      <c r="E31" s="8" t="s">
        <v>20</v>
      </c>
      <c r="F31" s="10" t="s">
        <v>64</v>
      </c>
      <c r="G31" s="8" t="s">
        <v>37</v>
      </c>
      <c r="H31" s="8" t="s">
        <v>23</v>
      </c>
      <c r="I31" s="8" t="s">
        <v>24</v>
      </c>
      <c r="J31" s="12">
        <v>20</v>
      </c>
      <c r="K31" s="12">
        <v>0</v>
      </c>
      <c r="L31" s="10">
        <v>20</v>
      </c>
      <c r="N31" s="10"/>
      <c r="O31" s="10"/>
      <c r="P31" s="9"/>
      <c r="Q31" s="10">
        <f t="shared" si="0"/>
        <v>9062.9899999999943</v>
      </c>
      <c r="S31" s="10"/>
    </row>
    <row r="32" spans="1:19" x14ac:dyDescent="0.3">
      <c r="A32" s="8">
        <v>31</v>
      </c>
      <c r="B32" s="11">
        <v>45078</v>
      </c>
      <c r="C32" s="8" t="s">
        <v>18</v>
      </c>
      <c r="D32" s="17" t="s">
        <v>19</v>
      </c>
      <c r="E32" s="8" t="s">
        <v>20</v>
      </c>
      <c r="F32" s="10" t="s">
        <v>21</v>
      </c>
      <c r="G32" s="8" t="s">
        <v>22</v>
      </c>
      <c r="H32" s="8" t="s">
        <v>23</v>
      </c>
      <c r="I32" s="8" t="s">
        <v>24</v>
      </c>
      <c r="J32" s="12">
        <v>60</v>
      </c>
      <c r="K32" s="12">
        <v>0</v>
      </c>
      <c r="L32" s="10">
        <v>60</v>
      </c>
      <c r="N32" s="10"/>
      <c r="O32" s="10"/>
      <c r="P32" s="9"/>
      <c r="Q32" s="10">
        <f t="shared" si="0"/>
        <v>9002.9899999999943</v>
      </c>
      <c r="S32" s="10"/>
    </row>
    <row r="33" spans="1:19" x14ac:dyDescent="0.3">
      <c r="A33" s="8">
        <v>32</v>
      </c>
      <c r="B33" s="11">
        <v>45083</v>
      </c>
      <c r="C33" s="11" t="s">
        <v>25</v>
      </c>
      <c r="D33" s="9">
        <v>1941</v>
      </c>
      <c r="E33" s="9" t="s">
        <v>85</v>
      </c>
      <c r="F33" s="10" t="s">
        <v>66</v>
      </c>
      <c r="G33" s="8" t="s">
        <v>67</v>
      </c>
      <c r="H33" s="8" t="s">
        <v>23</v>
      </c>
      <c r="I33" s="8" t="s">
        <v>24</v>
      </c>
      <c r="J33" s="12">
        <v>437</v>
      </c>
      <c r="K33" s="12">
        <v>0</v>
      </c>
      <c r="L33" s="10">
        <v>437</v>
      </c>
      <c r="N33" s="10"/>
      <c r="O33" s="10"/>
      <c r="P33" s="9"/>
      <c r="Q33" s="10">
        <f t="shared" si="0"/>
        <v>8565.9899999999943</v>
      </c>
      <c r="S33" s="10"/>
    </row>
    <row r="34" spans="1:19" x14ac:dyDescent="0.3">
      <c r="A34" s="8">
        <v>33</v>
      </c>
      <c r="B34" s="11">
        <v>45083</v>
      </c>
      <c r="C34" s="11" t="s">
        <v>25</v>
      </c>
      <c r="D34" s="9">
        <v>1936</v>
      </c>
      <c r="E34" s="9" t="s">
        <v>35</v>
      </c>
      <c r="F34" s="10" t="s">
        <v>36</v>
      </c>
      <c r="G34" s="10" t="s">
        <v>37</v>
      </c>
      <c r="H34" s="10" t="s">
        <v>23</v>
      </c>
      <c r="I34" s="10" t="s">
        <v>24</v>
      </c>
      <c r="J34" s="12">
        <v>10</v>
      </c>
      <c r="K34" s="12">
        <v>0</v>
      </c>
      <c r="L34" s="12">
        <v>10</v>
      </c>
      <c r="N34" s="10"/>
      <c r="O34" s="10"/>
      <c r="P34" s="9"/>
      <c r="Q34" s="10">
        <f t="shared" si="0"/>
        <v>8555.9899999999943</v>
      </c>
      <c r="S34" s="10"/>
    </row>
    <row r="35" spans="1:19" x14ac:dyDescent="0.3">
      <c r="A35" s="8">
        <v>34</v>
      </c>
      <c r="B35" s="11">
        <v>45083</v>
      </c>
      <c r="C35" s="11" t="s">
        <v>25</v>
      </c>
      <c r="D35" s="9">
        <v>1935</v>
      </c>
      <c r="E35" s="9" t="s">
        <v>35</v>
      </c>
      <c r="F35" s="10" t="s">
        <v>40</v>
      </c>
      <c r="G35" s="10" t="s">
        <v>41</v>
      </c>
      <c r="H35" s="10" t="s">
        <v>23</v>
      </c>
      <c r="I35" s="10" t="s">
        <v>42</v>
      </c>
      <c r="J35" s="12">
        <v>368.43</v>
      </c>
      <c r="K35" s="12">
        <v>0</v>
      </c>
      <c r="L35" s="12">
        <v>368.43</v>
      </c>
      <c r="N35" s="10"/>
      <c r="O35" s="10"/>
      <c r="P35" s="9"/>
      <c r="Q35" s="10">
        <f t="shared" ref="Q35:Q66" si="1">Q34+M35-L35</f>
        <v>8187.559999999994</v>
      </c>
      <c r="S35" s="10"/>
    </row>
    <row r="36" spans="1:19" x14ac:dyDescent="0.3">
      <c r="A36" s="8">
        <v>35</v>
      </c>
      <c r="B36" s="11">
        <v>45086</v>
      </c>
      <c r="C36" s="11" t="s">
        <v>25</v>
      </c>
      <c r="D36" s="9">
        <v>1937</v>
      </c>
      <c r="E36" s="9" t="s">
        <v>86</v>
      </c>
      <c r="F36" s="10" t="s">
        <v>87</v>
      </c>
      <c r="G36" s="10" t="s">
        <v>29</v>
      </c>
      <c r="H36" s="10" t="s">
        <v>23</v>
      </c>
      <c r="I36" s="10" t="s">
        <v>24</v>
      </c>
      <c r="J36" s="12">
        <v>176.33</v>
      </c>
      <c r="K36" s="12">
        <v>35.270000000000003</v>
      </c>
      <c r="L36" s="10">
        <v>211.6</v>
      </c>
      <c r="N36" s="10"/>
      <c r="O36" s="10"/>
      <c r="P36" s="9"/>
      <c r="Q36" s="10">
        <f t="shared" si="1"/>
        <v>7975.9599999999937</v>
      </c>
      <c r="S36" s="10"/>
    </row>
    <row r="37" spans="1:19" x14ac:dyDescent="0.3">
      <c r="A37" s="8">
        <v>36</v>
      </c>
      <c r="B37" s="11">
        <v>45092</v>
      </c>
      <c r="C37" s="26" t="s">
        <v>48</v>
      </c>
      <c r="D37" s="9" t="s">
        <v>49</v>
      </c>
      <c r="E37" s="8" t="s">
        <v>20</v>
      </c>
      <c r="F37" s="10" t="s">
        <v>22</v>
      </c>
      <c r="G37" s="8" t="s">
        <v>22</v>
      </c>
      <c r="H37" s="8" t="s">
        <v>23</v>
      </c>
      <c r="I37" s="8" t="s">
        <v>24</v>
      </c>
      <c r="J37" s="12">
        <v>75.05</v>
      </c>
      <c r="K37" s="12">
        <v>15.01</v>
      </c>
      <c r="L37" s="10">
        <v>90.06</v>
      </c>
      <c r="N37" s="10"/>
      <c r="O37" s="10"/>
      <c r="P37" s="9"/>
      <c r="Q37" s="10">
        <f t="shared" si="1"/>
        <v>7885.8999999999933</v>
      </c>
      <c r="S37" s="10"/>
    </row>
    <row r="38" spans="1:19" x14ac:dyDescent="0.3">
      <c r="A38" s="8">
        <v>37</v>
      </c>
      <c r="B38" s="11">
        <v>45100</v>
      </c>
      <c r="C38" s="11" t="s">
        <v>25</v>
      </c>
      <c r="D38" s="9">
        <v>1940</v>
      </c>
      <c r="E38" s="9" t="s">
        <v>88</v>
      </c>
      <c r="F38" s="10" t="s">
        <v>89</v>
      </c>
      <c r="G38" s="10" t="s">
        <v>90</v>
      </c>
      <c r="H38" s="10" t="s">
        <v>23</v>
      </c>
      <c r="I38" s="10" t="s">
        <v>24</v>
      </c>
      <c r="J38" s="12">
        <v>45</v>
      </c>
      <c r="K38" s="12">
        <v>9</v>
      </c>
      <c r="L38" s="10">
        <v>54</v>
      </c>
      <c r="N38" s="10"/>
      <c r="O38" s="10"/>
      <c r="P38" s="9"/>
      <c r="Q38" s="10">
        <f t="shared" si="1"/>
        <v>7831.8999999999933</v>
      </c>
      <c r="S38" s="10"/>
    </row>
    <row r="39" spans="1:19" x14ac:dyDescent="0.3">
      <c r="A39" s="8">
        <v>38</v>
      </c>
      <c r="B39" s="11">
        <v>45103</v>
      </c>
      <c r="C39" s="26" t="s">
        <v>18</v>
      </c>
      <c r="D39" s="9" t="s">
        <v>52</v>
      </c>
      <c r="E39" s="8" t="s">
        <v>20</v>
      </c>
      <c r="F39" s="10" t="s">
        <v>53</v>
      </c>
      <c r="G39" s="8" t="s">
        <v>37</v>
      </c>
      <c r="H39" s="8" t="s">
        <v>23</v>
      </c>
      <c r="I39" s="8" t="s">
        <v>24</v>
      </c>
      <c r="J39" s="12">
        <v>11.67</v>
      </c>
      <c r="K39" s="12">
        <v>2.33</v>
      </c>
      <c r="L39" s="10">
        <v>14</v>
      </c>
      <c r="N39" s="11">
        <v>45102</v>
      </c>
      <c r="O39" s="10"/>
      <c r="P39" s="9"/>
      <c r="Q39" s="10">
        <f t="shared" si="1"/>
        <v>7817.8999999999933</v>
      </c>
      <c r="R39" s="8" t="s">
        <v>54</v>
      </c>
      <c r="S39" s="10"/>
    </row>
    <row r="40" spans="1:19" x14ac:dyDescent="0.3">
      <c r="A40" s="8">
        <v>39</v>
      </c>
      <c r="B40" s="11">
        <v>45105</v>
      </c>
      <c r="C40" s="11" t="s">
        <v>25</v>
      </c>
      <c r="D40" s="9">
        <v>1939</v>
      </c>
      <c r="E40" s="9" t="s">
        <v>91</v>
      </c>
      <c r="F40" s="10" t="s">
        <v>92</v>
      </c>
      <c r="G40" s="10" t="s">
        <v>93</v>
      </c>
      <c r="H40" s="8" t="s">
        <v>23</v>
      </c>
      <c r="I40" s="10" t="s">
        <v>24</v>
      </c>
      <c r="J40" s="12">
        <v>1800</v>
      </c>
      <c r="K40" s="12">
        <v>360</v>
      </c>
      <c r="L40" s="10">
        <v>2160</v>
      </c>
      <c r="N40" s="10"/>
      <c r="O40" s="10"/>
      <c r="P40" s="9"/>
      <c r="Q40" s="10">
        <f t="shared" si="1"/>
        <v>5657.8999999999933</v>
      </c>
      <c r="S40" s="10"/>
    </row>
    <row r="41" spans="1:19" x14ac:dyDescent="0.3">
      <c r="A41" s="8">
        <v>40</v>
      </c>
      <c r="B41" s="11">
        <v>45107</v>
      </c>
      <c r="C41" s="26" t="s">
        <v>18</v>
      </c>
      <c r="D41" s="17" t="s">
        <v>60</v>
      </c>
      <c r="E41" s="8" t="s">
        <v>20</v>
      </c>
      <c r="F41" s="10" t="s">
        <v>61</v>
      </c>
      <c r="G41" s="8" t="s">
        <v>62</v>
      </c>
      <c r="H41" s="8" t="s">
        <v>23</v>
      </c>
      <c r="I41" s="8" t="s">
        <v>24</v>
      </c>
      <c r="J41" s="10">
        <v>25.9</v>
      </c>
      <c r="K41" s="12">
        <v>0</v>
      </c>
      <c r="L41" s="10">
        <v>25.9</v>
      </c>
      <c r="N41" s="10"/>
      <c r="O41" s="10"/>
      <c r="P41" s="9"/>
      <c r="Q41" s="10">
        <f t="shared" si="1"/>
        <v>5631.9999999999936</v>
      </c>
      <c r="S41" s="10"/>
    </row>
    <row r="42" spans="1:19" x14ac:dyDescent="0.3">
      <c r="A42" s="8">
        <v>41</v>
      </c>
      <c r="B42" s="11">
        <v>45107</v>
      </c>
      <c r="C42" s="9" t="s">
        <v>18</v>
      </c>
      <c r="D42" s="17" t="s">
        <v>63</v>
      </c>
      <c r="E42" s="8" t="s">
        <v>20</v>
      </c>
      <c r="F42" s="10" t="s">
        <v>64</v>
      </c>
      <c r="G42" s="8" t="s">
        <v>37</v>
      </c>
      <c r="H42" s="8" t="s">
        <v>23</v>
      </c>
      <c r="I42" s="8" t="s">
        <v>24</v>
      </c>
      <c r="J42" s="12">
        <v>20</v>
      </c>
      <c r="K42" s="12">
        <v>0</v>
      </c>
      <c r="L42" s="10">
        <v>20</v>
      </c>
      <c r="N42" s="10"/>
      <c r="O42" s="10"/>
      <c r="P42" s="9"/>
      <c r="Q42" s="10">
        <f t="shared" si="1"/>
        <v>5611.9999999999936</v>
      </c>
      <c r="S42" s="10"/>
    </row>
    <row r="43" spans="1:19" x14ac:dyDescent="0.3">
      <c r="A43" s="8">
        <v>42</v>
      </c>
      <c r="B43" s="7">
        <v>45110</v>
      </c>
      <c r="C43" s="8" t="s">
        <v>18</v>
      </c>
      <c r="D43" s="9" t="s">
        <v>19</v>
      </c>
      <c r="E43" s="8" t="s">
        <v>20</v>
      </c>
      <c r="F43" s="10" t="s">
        <v>21</v>
      </c>
      <c r="G43" s="8" t="s">
        <v>22</v>
      </c>
      <c r="H43" s="8" t="s">
        <v>23</v>
      </c>
      <c r="I43" s="8" t="s">
        <v>24</v>
      </c>
      <c r="J43" s="10">
        <v>60</v>
      </c>
      <c r="K43" s="12">
        <v>0</v>
      </c>
      <c r="L43" s="10">
        <v>60</v>
      </c>
      <c r="M43" s="12"/>
      <c r="Q43" s="10">
        <f t="shared" si="1"/>
        <v>5551.9999999999936</v>
      </c>
    </row>
    <row r="44" spans="1:19" x14ac:dyDescent="0.3">
      <c r="A44" s="8">
        <v>43</v>
      </c>
      <c r="B44" s="7">
        <v>45117</v>
      </c>
      <c r="C44" s="8" t="s">
        <v>25</v>
      </c>
      <c r="D44" s="9">
        <v>1938</v>
      </c>
      <c r="E44" s="9" t="s">
        <v>94</v>
      </c>
      <c r="F44" s="10" t="s">
        <v>95</v>
      </c>
      <c r="G44" s="10" t="s">
        <v>37</v>
      </c>
      <c r="H44" s="8" t="s">
        <v>23</v>
      </c>
      <c r="I44" s="10" t="s">
        <v>24</v>
      </c>
      <c r="J44" s="12">
        <v>111.7</v>
      </c>
      <c r="K44" s="12">
        <v>0</v>
      </c>
      <c r="L44" s="10">
        <v>111.7</v>
      </c>
      <c r="N44" s="11">
        <v>45064</v>
      </c>
      <c r="O44" s="17" t="s">
        <v>20</v>
      </c>
      <c r="P44" s="38" t="s">
        <v>96</v>
      </c>
      <c r="Q44" s="10">
        <f t="shared" si="1"/>
        <v>5440.2999999999938</v>
      </c>
      <c r="S44" s="10"/>
    </row>
    <row r="45" spans="1:19" x14ac:dyDescent="0.3">
      <c r="A45" s="8">
        <v>44</v>
      </c>
      <c r="B45" s="7">
        <v>45118</v>
      </c>
      <c r="C45" s="8" t="s">
        <v>25</v>
      </c>
      <c r="D45" s="9" t="s">
        <v>97</v>
      </c>
      <c r="E45" s="9" t="s">
        <v>35</v>
      </c>
      <c r="F45" s="10" t="s">
        <v>36</v>
      </c>
      <c r="G45" s="10" t="s">
        <v>37</v>
      </c>
      <c r="H45" s="10" t="s">
        <v>23</v>
      </c>
      <c r="I45" s="10" t="s">
        <v>24</v>
      </c>
      <c r="J45" s="12">
        <v>15</v>
      </c>
      <c r="K45" s="12">
        <v>0</v>
      </c>
      <c r="L45" s="12">
        <v>15</v>
      </c>
      <c r="N45" s="10"/>
      <c r="O45" s="10"/>
      <c r="P45" s="9"/>
      <c r="Q45" s="10">
        <f t="shared" si="1"/>
        <v>5425.2999999999938</v>
      </c>
      <c r="S45" s="10"/>
    </row>
    <row r="46" spans="1:19" x14ac:dyDescent="0.3">
      <c r="A46" s="8">
        <v>45</v>
      </c>
      <c r="B46" s="7">
        <v>45118</v>
      </c>
      <c r="C46" s="8" t="s">
        <v>25</v>
      </c>
      <c r="D46" s="9" t="s">
        <v>98</v>
      </c>
      <c r="E46" s="9" t="s">
        <v>35</v>
      </c>
      <c r="F46" s="10" t="s">
        <v>39</v>
      </c>
      <c r="G46" s="17" t="s">
        <v>37</v>
      </c>
      <c r="H46" s="8" t="s">
        <v>23</v>
      </c>
      <c r="I46" s="8" t="s">
        <v>24</v>
      </c>
      <c r="J46" s="12">
        <v>8.8000000000000007</v>
      </c>
      <c r="K46" s="12">
        <v>0</v>
      </c>
      <c r="L46" s="12">
        <v>8.8000000000000007</v>
      </c>
      <c r="N46" s="10"/>
      <c r="O46" s="10"/>
      <c r="P46" s="9"/>
      <c r="Q46" s="10">
        <f t="shared" si="1"/>
        <v>5416.4999999999936</v>
      </c>
      <c r="S46" s="10"/>
    </row>
    <row r="47" spans="1:19" x14ac:dyDescent="0.3">
      <c r="A47" s="8">
        <v>46</v>
      </c>
      <c r="B47" s="7">
        <v>45118</v>
      </c>
      <c r="C47" s="8" t="s">
        <v>25</v>
      </c>
      <c r="D47" s="9">
        <v>1945</v>
      </c>
      <c r="E47" s="9" t="s">
        <v>35</v>
      </c>
      <c r="F47" s="10" t="s">
        <v>40</v>
      </c>
      <c r="G47" s="10" t="s">
        <v>41</v>
      </c>
      <c r="H47" s="8" t="s">
        <v>23</v>
      </c>
      <c r="I47" s="8" t="s">
        <v>42</v>
      </c>
      <c r="J47" s="12">
        <v>368.63</v>
      </c>
      <c r="K47" s="12">
        <v>0</v>
      </c>
      <c r="L47" s="12">
        <v>368.63</v>
      </c>
      <c r="N47" s="10"/>
      <c r="O47" s="10"/>
      <c r="P47" s="9"/>
      <c r="Q47" s="10">
        <f t="shared" si="1"/>
        <v>5047.8699999999935</v>
      </c>
      <c r="S47" s="10"/>
    </row>
    <row r="48" spans="1:19" x14ac:dyDescent="0.3">
      <c r="A48" s="8">
        <v>47</v>
      </c>
      <c r="B48" s="7">
        <v>45120</v>
      </c>
      <c r="C48" s="8" t="s">
        <v>25</v>
      </c>
      <c r="D48" s="9">
        <v>1947</v>
      </c>
      <c r="E48" s="10" t="s">
        <v>99</v>
      </c>
      <c r="F48" s="10" t="s">
        <v>100</v>
      </c>
      <c r="G48" s="8" t="s">
        <v>101</v>
      </c>
      <c r="H48" s="8" t="s">
        <v>23</v>
      </c>
      <c r="I48" s="8" t="s">
        <v>24</v>
      </c>
      <c r="J48" s="12">
        <v>905.12</v>
      </c>
      <c r="K48" s="12">
        <v>0</v>
      </c>
      <c r="L48" s="12">
        <v>905.12</v>
      </c>
      <c r="N48" s="10"/>
      <c r="O48" s="10"/>
      <c r="P48" s="9"/>
      <c r="Q48" s="10">
        <f t="shared" si="1"/>
        <v>4142.7499999999936</v>
      </c>
      <c r="S48" s="10"/>
    </row>
    <row r="49" spans="1:19" x14ac:dyDescent="0.3">
      <c r="A49" s="8">
        <v>48</v>
      </c>
      <c r="B49" s="7">
        <v>45121</v>
      </c>
      <c r="C49" s="8" t="s">
        <v>25</v>
      </c>
      <c r="D49" s="9">
        <v>1946</v>
      </c>
      <c r="E49" s="10" t="s">
        <v>102</v>
      </c>
      <c r="F49" s="10" t="s">
        <v>103</v>
      </c>
      <c r="G49" s="8" t="s">
        <v>104</v>
      </c>
      <c r="H49" s="8" t="s">
        <v>23</v>
      </c>
      <c r="I49" s="8" t="s">
        <v>24</v>
      </c>
      <c r="J49" s="12">
        <v>675</v>
      </c>
      <c r="K49" s="12">
        <v>135</v>
      </c>
      <c r="L49" s="12">
        <v>810</v>
      </c>
      <c r="N49" s="10"/>
      <c r="O49" s="10"/>
      <c r="P49" s="9"/>
      <c r="Q49" s="10">
        <f t="shared" si="1"/>
        <v>3332.7499999999936</v>
      </c>
      <c r="S49" s="10"/>
    </row>
    <row r="50" spans="1:19" x14ac:dyDescent="0.3">
      <c r="A50" s="8">
        <v>49</v>
      </c>
      <c r="B50" s="7">
        <v>45121</v>
      </c>
      <c r="C50" s="8" t="s">
        <v>25</v>
      </c>
      <c r="D50" s="9">
        <v>1944</v>
      </c>
      <c r="E50" s="10" t="s">
        <v>50</v>
      </c>
      <c r="F50" s="10" t="s">
        <v>105</v>
      </c>
      <c r="G50" s="8" t="s">
        <v>41</v>
      </c>
      <c r="H50" s="8" t="s">
        <v>23</v>
      </c>
      <c r="I50" s="8" t="s">
        <v>42</v>
      </c>
      <c r="J50" s="12">
        <v>276.2</v>
      </c>
      <c r="K50" s="12">
        <v>0</v>
      </c>
      <c r="L50" s="12">
        <v>276.2</v>
      </c>
      <c r="N50" s="10"/>
      <c r="O50" s="10"/>
      <c r="P50" s="9"/>
      <c r="Q50" s="10">
        <f t="shared" si="1"/>
        <v>3056.5499999999938</v>
      </c>
      <c r="S50" s="10"/>
    </row>
    <row r="51" spans="1:19" x14ac:dyDescent="0.3">
      <c r="A51" s="8">
        <v>50</v>
      </c>
      <c r="B51" s="7">
        <v>45124</v>
      </c>
      <c r="C51" s="8" t="s">
        <v>48</v>
      </c>
      <c r="D51" s="9" t="s">
        <v>49</v>
      </c>
      <c r="E51" s="8" t="s">
        <v>20</v>
      </c>
      <c r="F51" s="10" t="s">
        <v>22</v>
      </c>
      <c r="G51" s="8" t="s">
        <v>22</v>
      </c>
      <c r="H51" s="8" t="s">
        <v>23</v>
      </c>
      <c r="I51" s="8" t="s">
        <v>24</v>
      </c>
      <c r="J51" s="12">
        <v>61.64</v>
      </c>
      <c r="K51" s="12">
        <v>12.33</v>
      </c>
      <c r="L51" s="10">
        <v>73.97</v>
      </c>
      <c r="N51" s="10"/>
      <c r="O51" s="10"/>
      <c r="P51" s="9"/>
      <c r="Q51" s="10">
        <f t="shared" si="1"/>
        <v>2982.579999999994</v>
      </c>
      <c r="S51" s="10"/>
    </row>
    <row r="52" spans="1:19" x14ac:dyDescent="0.3">
      <c r="A52" s="8">
        <v>51</v>
      </c>
      <c r="B52" s="7">
        <v>45126</v>
      </c>
      <c r="C52" s="8" t="s">
        <v>25</v>
      </c>
      <c r="D52" s="9">
        <v>1934</v>
      </c>
      <c r="E52" s="9" t="s">
        <v>106</v>
      </c>
      <c r="F52" s="10" t="s">
        <v>89</v>
      </c>
      <c r="G52" s="10" t="s">
        <v>90</v>
      </c>
      <c r="H52" s="10" t="s">
        <v>23</v>
      </c>
      <c r="I52" s="10" t="s">
        <v>24</v>
      </c>
      <c r="J52" s="12">
        <v>383.54</v>
      </c>
      <c r="K52" s="12">
        <v>76.709999999999994</v>
      </c>
      <c r="L52" s="12">
        <v>460.25</v>
      </c>
      <c r="N52" s="11">
        <v>45017</v>
      </c>
      <c r="O52" s="17" t="s">
        <v>107</v>
      </c>
      <c r="P52" s="10" t="s">
        <v>47</v>
      </c>
      <c r="Q52" s="10">
        <f t="shared" si="1"/>
        <v>2522.329999999994</v>
      </c>
      <c r="S52" s="10"/>
    </row>
    <row r="53" spans="1:19" x14ac:dyDescent="0.3">
      <c r="A53" s="8">
        <v>52</v>
      </c>
      <c r="B53" s="7">
        <v>45131</v>
      </c>
      <c r="C53" s="8" t="s">
        <v>25</v>
      </c>
      <c r="D53" s="9">
        <v>1943</v>
      </c>
      <c r="E53" s="10" t="s">
        <v>108</v>
      </c>
      <c r="F53" s="10" t="s">
        <v>109</v>
      </c>
      <c r="G53" s="8" t="s">
        <v>110</v>
      </c>
      <c r="H53" s="8" t="s">
        <v>23</v>
      </c>
      <c r="I53" s="8" t="s">
        <v>24</v>
      </c>
      <c r="J53" s="43">
        <v>190</v>
      </c>
      <c r="K53" s="43">
        <v>38</v>
      </c>
      <c r="L53" s="43">
        <v>228</v>
      </c>
      <c r="N53" s="10"/>
      <c r="O53" s="10"/>
      <c r="P53" s="9"/>
      <c r="Q53" s="10">
        <f t="shared" si="1"/>
        <v>2294.329999999994</v>
      </c>
      <c r="S53" s="10"/>
    </row>
    <row r="54" spans="1:19" x14ac:dyDescent="0.3">
      <c r="A54" s="8">
        <v>53</v>
      </c>
      <c r="B54" s="7">
        <v>45131</v>
      </c>
      <c r="C54" s="8" t="s">
        <v>18</v>
      </c>
      <c r="D54" s="9" t="s">
        <v>52</v>
      </c>
      <c r="E54" s="8" t="s">
        <v>20</v>
      </c>
      <c r="F54" s="10" t="s">
        <v>53</v>
      </c>
      <c r="G54" s="8" t="s">
        <v>37</v>
      </c>
      <c r="H54" s="8" t="s">
        <v>23</v>
      </c>
      <c r="I54" s="8" t="s">
        <v>24</v>
      </c>
      <c r="J54" s="12">
        <v>11.67</v>
      </c>
      <c r="K54" s="12">
        <v>2.33</v>
      </c>
      <c r="L54" s="10">
        <v>14</v>
      </c>
      <c r="N54" s="10"/>
      <c r="O54" s="10"/>
      <c r="P54" s="9"/>
      <c r="Q54" s="10">
        <f t="shared" si="1"/>
        <v>2280.329999999994</v>
      </c>
      <c r="S54" s="10"/>
    </row>
    <row r="55" spans="1:19" x14ac:dyDescent="0.3">
      <c r="A55" s="8">
        <v>54</v>
      </c>
      <c r="B55" s="7">
        <v>45132</v>
      </c>
      <c r="C55" s="8" t="s">
        <v>25</v>
      </c>
      <c r="D55" s="9">
        <v>1942</v>
      </c>
      <c r="E55" s="8" t="s">
        <v>111</v>
      </c>
      <c r="F55" s="10" t="s">
        <v>112</v>
      </c>
      <c r="G55" s="8" t="s">
        <v>113</v>
      </c>
      <c r="H55" s="8" t="s">
        <v>23</v>
      </c>
      <c r="I55" s="8" t="s">
        <v>24</v>
      </c>
      <c r="J55" s="12">
        <v>800</v>
      </c>
      <c r="K55" s="12">
        <v>0</v>
      </c>
      <c r="L55" s="12">
        <v>800</v>
      </c>
      <c r="N55" s="10"/>
      <c r="O55" s="10"/>
      <c r="P55" s="9"/>
      <c r="Q55" s="10">
        <f t="shared" si="1"/>
        <v>1480.329999999994</v>
      </c>
      <c r="S55" s="10"/>
    </row>
    <row r="56" spans="1:19" x14ac:dyDescent="0.3">
      <c r="A56" s="8">
        <v>55</v>
      </c>
      <c r="B56" s="7">
        <v>45138</v>
      </c>
      <c r="C56" s="8" t="s">
        <v>18</v>
      </c>
      <c r="D56" s="9" t="s">
        <v>60</v>
      </c>
      <c r="E56" s="8" t="s">
        <v>20</v>
      </c>
      <c r="F56" s="10" t="s">
        <v>61</v>
      </c>
      <c r="G56" s="8" t="s">
        <v>62</v>
      </c>
      <c r="H56" s="8" t="s">
        <v>23</v>
      </c>
      <c r="I56" s="8" t="s">
        <v>24</v>
      </c>
      <c r="J56" s="10">
        <v>25.9</v>
      </c>
      <c r="K56" s="12">
        <v>0</v>
      </c>
      <c r="L56" s="10">
        <v>25.9</v>
      </c>
      <c r="N56" s="10"/>
      <c r="O56" s="10"/>
      <c r="P56" s="9"/>
      <c r="Q56" s="10">
        <f t="shared" si="1"/>
        <v>1454.4299999999939</v>
      </c>
      <c r="S56" s="10"/>
    </row>
    <row r="57" spans="1:19" x14ac:dyDescent="0.3">
      <c r="A57" s="8">
        <v>56</v>
      </c>
      <c r="B57" s="7">
        <v>45138</v>
      </c>
      <c r="C57" s="8" t="s">
        <v>18</v>
      </c>
      <c r="D57" s="9" t="s">
        <v>63</v>
      </c>
      <c r="E57" s="8" t="s">
        <v>20</v>
      </c>
      <c r="F57" s="10" t="s">
        <v>64</v>
      </c>
      <c r="G57" s="8" t="s">
        <v>37</v>
      </c>
      <c r="H57" s="8" t="s">
        <v>23</v>
      </c>
      <c r="I57" s="8" t="s">
        <v>24</v>
      </c>
      <c r="J57" s="10">
        <v>20</v>
      </c>
      <c r="K57" s="12">
        <v>0</v>
      </c>
      <c r="L57" s="10">
        <v>20</v>
      </c>
      <c r="N57" s="10"/>
      <c r="O57" s="10"/>
      <c r="P57" s="9"/>
      <c r="Q57" s="10">
        <f t="shared" si="1"/>
        <v>1434.4299999999939</v>
      </c>
      <c r="S57" s="10"/>
    </row>
    <row r="58" spans="1:19" x14ac:dyDescent="0.3">
      <c r="A58" s="8">
        <v>57</v>
      </c>
      <c r="B58" s="11">
        <v>45139</v>
      </c>
      <c r="C58" s="26" t="s">
        <v>18</v>
      </c>
      <c r="D58" s="10" t="s">
        <v>19</v>
      </c>
      <c r="E58" s="8" t="s">
        <v>20</v>
      </c>
      <c r="F58" s="10" t="s">
        <v>21</v>
      </c>
      <c r="G58" s="8" t="s">
        <v>22</v>
      </c>
      <c r="H58" s="8" t="s">
        <v>23</v>
      </c>
      <c r="I58" s="8" t="s">
        <v>24</v>
      </c>
      <c r="J58" s="10">
        <v>60</v>
      </c>
      <c r="K58" s="12">
        <v>0</v>
      </c>
      <c r="L58" s="10">
        <v>60</v>
      </c>
      <c r="N58" s="10"/>
      <c r="O58" s="10"/>
      <c r="P58" s="9"/>
      <c r="Q58" s="10">
        <f t="shared" si="1"/>
        <v>1374.4299999999939</v>
      </c>
      <c r="S58" s="10"/>
    </row>
    <row r="59" spans="1:19" x14ac:dyDescent="0.3">
      <c r="A59" s="8">
        <v>58</v>
      </c>
      <c r="B59" s="11">
        <v>45142</v>
      </c>
      <c r="C59" s="26" t="s">
        <v>198</v>
      </c>
      <c r="D59" s="10" t="s">
        <v>199</v>
      </c>
      <c r="E59" s="8" t="s">
        <v>200</v>
      </c>
      <c r="F59" s="10" t="s">
        <v>201</v>
      </c>
      <c r="G59" s="10" t="s">
        <v>20</v>
      </c>
      <c r="H59" s="10" t="s">
        <v>20</v>
      </c>
      <c r="I59" s="8" t="s">
        <v>121</v>
      </c>
      <c r="L59" s="10"/>
      <c r="M59" s="10">
        <v>373.32</v>
      </c>
      <c r="N59" s="10"/>
      <c r="O59" s="10"/>
      <c r="P59" s="9"/>
      <c r="Q59" s="10">
        <f t="shared" si="1"/>
        <v>1747.7499999999939</v>
      </c>
      <c r="S59" s="10"/>
    </row>
    <row r="60" spans="1:19" x14ac:dyDescent="0.3">
      <c r="A60" s="8">
        <v>59</v>
      </c>
      <c r="B60" s="11">
        <v>45153</v>
      </c>
      <c r="C60" s="48" t="s">
        <v>48</v>
      </c>
      <c r="D60" s="10" t="s">
        <v>49</v>
      </c>
      <c r="E60" s="8" t="s">
        <v>20</v>
      </c>
      <c r="F60" s="10" t="s">
        <v>22</v>
      </c>
      <c r="G60" s="8" t="s">
        <v>22</v>
      </c>
      <c r="H60" s="8" t="s">
        <v>23</v>
      </c>
      <c r="I60" s="8" t="s">
        <v>24</v>
      </c>
      <c r="J60" s="12">
        <v>75.05</v>
      </c>
      <c r="K60" s="12">
        <v>15.01</v>
      </c>
      <c r="L60" s="10">
        <v>90.06</v>
      </c>
      <c r="N60" s="10"/>
      <c r="O60" s="10"/>
      <c r="P60" s="9"/>
      <c r="Q60" s="10">
        <f t="shared" si="1"/>
        <v>1657.6899999999939</v>
      </c>
      <c r="S60" s="10"/>
    </row>
    <row r="61" spans="1:19" x14ac:dyDescent="0.3">
      <c r="A61" s="8">
        <v>60</v>
      </c>
      <c r="B61" s="11">
        <v>45162</v>
      </c>
      <c r="C61" s="8" t="s">
        <v>18</v>
      </c>
      <c r="D61" s="10" t="s">
        <v>52</v>
      </c>
      <c r="E61" s="8" t="s">
        <v>20</v>
      </c>
      <c r="F61" s="10" t="s">
        <v>53</v>
      </c>
      <c r="G61" s="8" t="s">
        <v>37</v>
      </c>
      <c r="H61" s="8" t="s">
        <v>23</v>
      </c>
      <c r="I61" s="8" t="s">
        <v>24</v>
      </c>
      <c r="J61" s="12">
        <v>11.67</v>
      </c>
      <c r="K61" s="12">
        <v>2.33</v>
      </c>
      <c r="L61" s="10">
        <v>14</v>
      </c>
      <c r="N61" s="10"/>
      <c r="O61" s="10"/>
      <c r="P61" s="9"/>
      <c r="Q61" s="10">
        <f t="shared" si="1"/>
        <v>1643.6899999999939</v>
      </c>
      <c r="S61" s="10"/>
    </row>
    <row r="62" spans="1:19" x14ac:dyDescent="0.3">
      <c r="A62" s="8">
        <v>61</v>
      </c>
      <c r="B62" s="11">
        <v>45168</v>
      </c>
      <c r="C62" s="8" t="s">
        <v>18</v>
      </c>
      <c r="D62" s="8" t="s">
        <v>60</v>
      </c>
      <c r="E62" s="8" t="s">
        <v>20</v>
      </c>
      <c r="F62" s="10" t="s">
        <v>61</v>
      </c>
      <c r="G62" s="8" t="s">
        <v>62</v>
      </c>
      <c r="H62" s="8" t="s">
        <v>23</v>
      </c>
      <c r="I62" s="8" t="s">
        <v>24</v>
      </c>
      <c r="J62" s="10">
        <v>25.9</v>
      </c>
      <c r="K62" s="10">
        <v>0</v>
      </c>
      <c r="L62" s="10">
        <v>25.9</v>
      </c>
      <c r="N62" s="10"/>
      <c r="O62" s="10"/>
      <c r="P62" s="9"/>
      <c r="Q62" s="10">
        <f t="shared" si="1"/>
        <v>1617.7899999999938</v>
      </c>
      <c r="S62" s="10"/>
    </row>
    <row r="63" spans="1:19" x14ac:dyDescent="0.3">
      <c r="A63" s="8">
        <v>62</v>
      </c>
      <c r="B63" s="11">
        <v>45168</v>
      </c>
      <c r="C63" s="8" t="s">
        <v>18</v>
      </c>
      <c r="D63" s="8" t="s">
        <v>63</v>
      </c>
      <c r="E63" s="8" t="s">
        <v>20</v>
      </c>
      <c r="F63" s="10" t="s">
        <v>64</v>
      </c>
      <c r="G63" s="8" t="s">
        <v>37</v>
      </c>
      <c r="H63" s="8" t="s">
        <v>23</v>
      </c>
      <c r="I63" s="8" t="s">
        <v>24</v>
      </c>
      <c r="J63" s="10">
        <v>20</v>
      </c>
      <c r="K63" s="12">
        <v>0</v>
      </c>
      <c r="L63" s="10">
        <v>20</v>
      </c>
      <c r="N63" s="10"/>
      <c r="O63" s="10"/>
      <c r="P63" s="9"/>
      <c r="Q63" s="10">
        <f t="shared" si="1"/>
        <v>1597.7899999999938</v>
      </c>
      <c r="S63" s="10"/>
    </row>
    <row r="64" spans="1:19" x14ac:dyDescent="0.3">
      <c r="A64" s="8">
        <v>63</v>
      </c>
      <c r="B64" s="11">
        <v>45170</v>
      </c>
      <c r="C64" s="8" t="s">
        <v>18</v>
      </c>
      <c r="D64" s="9" t="s">
        <v>19</v>
      </c>
      <c r="E64" s="8" t="s">
        <v>20</v>
      </c>
      <c r="F64" s="10" t="s">
        <v>21</v>
      </c>
      <c r="G64" s="8" t="s">
        <v>22</v>
      </c>
      <c r="H64" s="8" t="s">
        <v>23</v>
      </c>
      <c r="I64" s="8" t="s">
        <v>24</v>
      </c>
      <c r="J64" s="12">
        <v>60</v>
      </c>
      <c r="K64" s="12">
        <v>0</v>
      </c>
      <c r="L64" s="10">
        <v>60</v>
      </c>
      <c r="N64" s="10"/>
      <c r="O64" s="10"/>
      <c r="P64" s="9"/>
      <c r="Q64" s="10">
        <f t="shared" si="1"/>
        <v>1537.7899999999938</v>
      </c>
      <c r="S64" s="10"/>
    </row>
    <row r="65" spans="1:19" x14ac:dyDescent="0.3">
      <c r="A65" s="8">
        <v>64</v>
      </c>
      <c r="B65" s="11">
        <v>45182</v>
      </c>
      <c r="C65" s="26" t="s">
        <v>25</v>
      </c>
      <c r="D65" s="9" t="s">
        <v>193</v>
      </c>
      <c r="E65" s="9" t="s">
        <v>196</v>
      </c>
      <c r="F65" s="9" t="s">
        <v>197</v>
      </c>
      <c r="G65" s="10" t="s">
        <v>37</v>
      </c>
      <c r="H65" s="10" t="s">
        <v>23</v>
      </c>
      <c r="I65" s="10" t="s">
        <v>24</v>
      </c>
      <c r="J65" s="12">
        <v>59.99</v>
      </c>
      <c r="K65" s="12">
        <v>0</v>
      </c>
      <c r="L65" s="12">
        <v>59.99</v>
      </c>
      <c r="N65" s="10"/>
      <c r="O65" s="10"/>
      <c r="P65" s="9"/>
      <c r="Q65" s="10">
        <f t="shared" si="1"/>
        <v>1477.7999999999938</v>
      </c>
      <c r="S65" s="10"/>
    </row>
    <row r="66" spans="1:19" x14ac:dyDescent="0.3">
      <c r="A66" s="8">
        <v>65</v>
      </c>
      <c r="B66" s="11">
        <v>45182</v>
      </c>
      <c r="C66" s="26" t="s">
        <v>25</v>
      </c>
      <c r="D66" s="9" t="s">
        <v>194</v>
      </c>
      <c r="E66" s="9" t="s">
        <v>196</v>
      </c>
      <c r="F66" s="10" t="s">
        <v>195</v>
      </c>
      <c r="G66" s="10" t="s">
        <v>37</v>
      </c>
      <c r="H66" s="10" t="s">
        <v>23</v>
      </c>
      <c r="I66" s="10" t="s">
        <v>24</v>
      </c>
      <c r="J66" s="12">
        <v>25</v>
      </c>
      <c r="K66" s="12">
        <v>0</v>
      </c>
      <c r="L66" s="12">
        <v>25</v>
      </c>
      <c r="N66" s="10"/>
      <c r="O66" s="10"/>
      <c r="P66" s="9"/>
      <c r="Q66" s="10">
        <f t="shared" si="1"/>
        <v>1452.7999999999938</v>
      </c>
      <c r="S66" s="10"/>
    </row>
    <row r="67" spans="1:19" x14ac:dyDescent="0.3">
      <c r="A67" s="8">
        <v>66</v>
      </c>
      <c r="B67" s="11">
        <v>45182</v>
      </c>
      <c r="C67" s="9" t="s">
        <v>25</v>
      </c>
      <c r="D67" s="9">
        <v>1952</v>
      </c>
      <c r="E67" s="9" t="s">
        <v>191</v>
      </c>
      <c r="F67" s="10" t="s">
        <v>40</v>
      </c>
      <c r="G67" s="10" t="s">
        <v>41</v>
      </c>
      <c r="H67" s="8" t="s">
        <v>23</v>
      </c>
      <c r="I67" s="8" t="s">
        <v>42</v>
      </c>
      <c r="J67" s="12">
        <v>368.43</v>
      </c>
      <c r="K67" s="12">
        <v>0</v>
      </c>
      <c r="L67" s="12">
        <v>368.43</v>
      </c>
      <c r="N67" s="10"/>
      <c r="O67" s="10"/>
      <c r="P67" s="9"/>
      <c r="Q67" s="10">
        <f t="shared" ref="Q67:Q98" si="2">Q66+M67-L67</f>
        <v>1084.3699999999938</v>
      </c>
      <c r="S67" s="10"/>
    </row>
    <row r="68" spans="1:19" x14ac:dyDescent="0.3">
      <c r="A68" s="8">
        <v>67</v>
      </c>
      <c r="B68" s="11">
        <v>45182</v>
      </c>
      <c r="C68" s="8" t="s">
        <v>25</v>
      </c>
      <c r="D68" s="9">
        <v>1953</v>
      </c>
      <c r="E68" s="9" t="s">
        <v>192</v>
      </c>
      <c r="F68" s="10" t="s">
        <v>40</v>
      </c>
      <c r="G68" s="10" t="s">
        <v>41</v>
      </c>
      <c r="H68" s="8" t="s">
        <v>23</v>
      </c>
      <c r="I68" s="8" t="s">
        <v>42</v>
      </c>
      <c r="J68" s="12">
        <v>368.43</v>
      </c>
      <c r="K68" s="12">
        <v>0</v>
      </c>
      <c r="L68" s="12">
        <v>368.43</v>
      </c>
      <c r="M68" s="8"/>
      <c r="N68" s="10"/>
      <c r="O68" s="10"/>
      <c r="P68" s="9"/>
      <c r="Q68" s="10">
        <f t="shared" si="2"/>
        <v>715.93999999999369</v>
      </c>
      <c r="S68" s="10"/>
    </row>
    <row r="69" spans="1:19" x14ac:dyDescent="0.3">
      <c r="A69" s="8">
        <v>68</v>
      </c>
      <c r="B69" s="11">
        <v>45184</v>
      </c>
      <c r="C69" s="26" t="s">
        <v>48</v>
      </c>
      <c r="D69" s="9" t="s">
        <v>49</v>
      </c>
      <c r="E69" s="8" t="s">
        <v>20</v>
      </c>
      <c r="F69" s="10" t="s">
        <v>22</v>
      </c>
      <c r="G69" s="8" t="s">
        <v>22</v>
      </c>
      <c r="H69" s="8" t="s">
        <v>23</v>
      </c>
      <c r="I69" s="8" t="s">
        <v>24</v>
      </c>
      <c r="J69" s="12">
        <v>61.64</v>
      </c>
      <c r="K69" s="12">
        <v>12.33</v>
      </c>
      <c r="L69" s="10">
        <v>73.97</v>
      </c>
      <c r="N69" s="10"/>
      <c r="O69" s="10"/>
      <c r="P69" s="9"/>
      <c r="Q69" s="10">
        <f t="shared" si="2"/>
        <v>641.96999999999366</v>
      </c>
      <c r="S69" s="10"/>
    </row>
    <row r="70" spans="1:19" x14ac:dyDescent="0.3">
      <c r="A70" s="8">
        <v>69</v>
      </c>
      <c r="B70" s="11">
        <v>45189</v>
      </c>
      <c r="C70" s="26" t="s">
        <v>25</v>
      </c>
      <c r="D70" s="9">
        <v>1949</v>
      </c>
      <c r="E70" s="9" t="s">
        <v>187</v>
      </c>
      <c r="F70" s="10" t="s">
        <v>188</v>
      </c>
      <c r="G70" s="8" t="s">
        <v>74</v>
      </c>
      <c r="H70" s="8" t="s">
        <v>23</v>
      </c>
      <c r="I70" s="8" t="s">
        <v>24</v>
      </c>
      <c r="J70" s="12">
        <v>132</v>
      </c>
      <c r="K70" s="12">
        <v>26.4</v>
      </c>
      <c r="L70" s="12">
        <v>158.4</v>
      </c>
      <c r="N70" s="10"/>
      <c r="O70" s="10"/>
      <c r="P70" s="9"/>
      <c r="Q70" s="10">
        <f t="shared" si="2"/>
        <v>483.56999999999368</v>
      </c>
      <c r="S70" s="10"/>
    </row>
    <row r="71" spans="1:19" x14ac:dyDescent="0.3">
      <c r="A71" s="8">
        <v>70</v>
      </c>
      <c r="B71" s="11">
        <v>45190</v>
      </c>
      <c r="C71" s="26" t="s">
        <v>25</v>
      </c>
      <c r="D71" s="9">
        <v>1951</v>
      </c>
      <c r="E71" s="8" t="s">
        <v>190</v>
      </c>
      <c r="F71" s="10" t="s">
        <v>112</v>
      </c>
      <c r="G71" s="8" t="s">
        <v>138</v>
      </c>
      <c r="H71" s="8" t="s">
        <v>23</v>
      </c>
      <c r="I71" s="8" t="s">
        <v>24</v>
      </c>
      <c r="J71" s="12">
        <v>150</v>
      </c>
      <c r="K71" s="12">
        <v>0</v>
      </c>
      <c r="L71" s="12">
        <v>150</v>
      </c>
      <c r="N71" s="10"/>
      <c r="O71" s="10"/>
      <c r="P71" s="9"/>
      <c r="Q71" s="10">
        <f t="shared" si="2"/>
        <v>333.56999999999368</v>
      </c>
      <c r="S71" s="10"/>
    </row>
    <row r="72" spans="1:19" x14ac:dyDescent="0.3">
      <c r="A72" s="8">
        <v>71</v>
      </c>
      <c r="B72" s="11">
        <v>45194</v>
      </c>
      <c r="C72" s="26" t="s">
        <v>25</v>
      </c>
      <c r="D72" s="9">
        <v>1950</v>
      </c>
      <c r="E72" s="9" t="s">
        <v>189</v>
      </c>
      <c r="F72" s="10" t="s">
        <v>112</v>
      </c>
      <c r="G72" s="8" t="s">
        <v>113</v>
      </c>
      <c r="H72" s="8" t="s">
        <v>23</v>
      </c>
      <c r="I72" s="8" t="s">
        <v>24</v>
      </c>
      <c r="J72" s="12">
        <v>200</v>
      </c>
      <c r="K72" s="12">
        <v>0</v>
      </c>
      <c r="L72" s="12">
        <v>200</v>
      </c>
      <c r="N72" s="10"/>
      <c r="O72" s="10"/>
      <c r="P72" s="9"/>
      <c r="Q72" s="10">
        <f t="shared" si="2"/>
        <v>133.56999999999368</v>
      </c>
      <c r="S72" s="10"/>
    </row>
    <row r="73" spans="1:19" x14ac:dyDescent="0.3">
      <c r="A73" s="8">
        <v>72</v>
      </c>
      <c r="B73" s="11">
        <v>45194</v>
      </c>
      <c r="C73" s="26" t="s">
        <v>18</v>
      </c>
      <c r="D73" s="9" t="s">
        <v>52</v>
      </c>
      <c r="E73" s="8" t="s">
        <v>20</v>
      </c>
      <c r="F73" s="10" t="s">
        <v>53</v>
      </c>
      <c r="G73" s="8" t="s">
        <v>37</v>
      </c>
      <c r="H73" s="8" t="s">
        <v>23</v>
      </c>
      <c r="I73" s="8" t="s">
        <v>24</v>
      </c>
      <c r="J73" s="12">
        <v>11.67</v>
      </c>
      <c r="K73" s="12">
        <v>2.33</v>
      </c>
      <c r="L73" s="10">
        <v>14</v>
      </c>
      <c r="N73" s="10"/>
      <c r="O73" s="10"/>
      <c r="P73" s="9"/>
      <c r="Q73" s="10">
        <f t="shared" si="2"/>
        <v>119.56999999999368</v>
      </c>
      <c r="S73" s="10"/>
    </row>
    <row r="74" spans="1:19" x14ac:dyDescent="0.3">
      <c r="A74" s="8">
        <v>73</v>
      </c>
      <c r="B74" s="11">
        <v>45195</v>
      </c>
      <c r="C74" s="48" t="s">
        <v>56</v>
      </c>
      <c r="D74" s="9" t="s">
        <v>203</v>
      </c>
      <c r="F74" s="10" t="s">
        <v>204</v>
      </c>
      <c r="G74" s="10" t="s">
        <v>20</v>
      </c>
      <c r="H74" s="10" t="s">
        <v>20</v>
      </c>
      <c r="I74" s="8" t="s">
        <v>59</v>
      </c>
      <c r="J74" s="10"/>
      <c r="K74" s="12" t="s">
        <v>20</v>
      </c>
      <c r="M74" s="10">
        <v>17166.5</v>
      </c>
      <c r="N74" s="10"/>
      <c r="O74" s="10"/>
      <c r="P74" s="9"/>
      <c r="Q74" s="10">
        <f t="shared" si="2"/>
        <v>17286.069999999992</v>
      </c>
      <c r="S74" s="10"/>
    </row>
    <row r="75" spans="1:19" x14ac:dyDescent="0.3">
      <c r="A75" s="8">
        <v>74</v>
      </c>
      <c r="B75" s="11">
        <v>45201</v>
      </c>
      <c r="C75" s="8" t="s">
        <v>18</v>
      </c>
      <c r="D75" s="17" t="s">
        <v>60</v>
      </c>
      <c r="E75" s="8" t="s">
        <v>20</v>
      </c>
      <c r="F75" s="10" t="s">
        <v>61</v>
      </c>
      <c r="G75" s="8" t="s">
        <v>62</v>
      </c>
      <c r="H75" s="8" t="s">
        <v>23</v>
      </c>
      <c r="I75" s="8" t="s">
        <v>24</v>
      </c>
      <c r="J75" s="10">
        <v>25.9</v>
      </c>
      <c r="K75" s="10">
        <v>0</v>
      </c>
      <c r="L75" s="10">
        <v>25.9</v>
      </c>
      <c r="N75" s="10"/>
      <c r="O75" s="10"/>
      <c r="P75" s="9"/>
      <c r="Q75" s="10">
        <f t="shared" si="2"/>
        <v>17260.169999999991</v>
      </c>
      <c r="S75" s="10"/>
    </row>
    <row r="76" spans="1:19" x14ac:dyDescent="0.3">
      <c r="A76" s="8">
        <v>75</v>
      </c>
      <c r="B76" s="11">
        <v>45201</v>
      </c>
      <c r="C76" s="8" t="s">
        <v>18</v>
      </c>
      <c r="D76" s="48" t="s">
        <v>19</v>
      </c>
      <c r="E76" s="8" t="s">
        <v>20</v>
      </c>
      <c r="F76" s="10" t="s">
        <v>21</v>
      </c>
      <c r="G76" s="8" t="s">
        <v>22</v>
      </c>
      <c r="H76" s="8" t="s">
        <v>23</v>
      </c>
      <c r="I76" s="8" t="s">
        <v>24</v>
      </c>
      <c r="J76" s="12">
        <v>60</v>
      </c>
      <c r="K76" s="12">
        <v>0</v>
      </c>
      <c r="L76" s="43">
        <v>60</v>
      </c>
      <c r="M76" s="43"/>
      <c r="N76" s="10"/>
      <c r="O76" s="10"/>
      <c r="P76" s="9"/>
      <c r="Q76" s="10">
        <f t="shared" si="2"/>
        <v>17200.169999999991</v>
      </c>
      <c r="S76" s="10"/>
    </row>
    <row r="77" spans="1:19" x14ac:dyDescent="0.3">
      <c r="A77" s="8">
        <v>76</v>
      </c>
      <c r="B77" s="11">
        <v>45201</v>
      </c>
      <c r="C77" s="8" t="s">
        <v>18</v>
      </c>
      <c r="D77" s="17" t="s">
        <v>63</v>
      </c>
      <c r="E77" s="8" t="s">
        <v>20</v>
      </c>
      <c r="F77" s="10" t="s">
        <v>64</v>
      </c>
      <c r="G77" s="8" t="s">
        <v>37</v>
      </c>
      <c r="H77" s="8" t="s">
        <v>23</v>
      </c>
      <c r="I77" s="8" t="s">
        <v>24</v>
      </c>
      <c r="J77" s="10">
        <v>20</v>
      </c>
      <c r="K77" s="12">
        <v>0</v>
      </c>
      <c r="L77" s="12">
        <v>20</v>
      </c>
      <c r="M77" s="12"/>
      <c r="N77" s="10"/>
      <c r="O77" s="10"/>
      <c r="P77" s="9"/>
      <c r="Q77" s="10">
        <f t="shared" si="2"/>
        <v>17180.169999999991</v>
      </c>
      <c r="S77" s="10"/>
    </row>
    <row r="78" spans="1:19" x14ac:dyDescent="0.3">
      <c r="A78" s="8">
        <v>77</v>
      </c>
      <c r="B78" s="11">
        <v>45203</v>
      </c>
      <c r="C78" s="8" t="s">
        <v>56</v>
      </c>
      <c r="D78" s="17" t="s">
        <v>218</v>
      </c>
      <c r="F78" s="10" t="s">
        <v>219</v>
      </c>
      <c r="G78" s="10" t="s">
        <v>20</v>
      </c>
      <c r="H78" s="10" t="s">
        <v>20</v>
      </c>
      <c r="I78" s="8" t="s">
        <v>121</v>
      </c>
      <c r="M78" s="12">
        <v>50</v>
      </c>
      <c r="N78" s="10"/>
      <c r="O78" s="10"/>
      <c r="P78" s="9"/>
      <c r="Q78" s="10">
        <f t="shared" si="2"/>
        <v>17230.169999999991</v>
      </c>
      <c r="S78" s="10"/>
    </row>
    <row r="79" spans="1:19" x14ac:dyDescent="0.3">
      <c r="A79" s="8">
        <v>78</v>
      </c>
      <c r="B79" s="11">
        <v>45208</v>
      </c>
      <c r="C79" s="9" t="s">
        <v>68</v>
      </c>
      <c r="D79" s="9" t="s">
        <v>69</v>
      </c>
      <c r="F79" s="8"/>
      <c r="G79" s="8"/>
      <c r="H79" s="8"/>
      <c r="I79" s="8" t="s">
        <v>70</v>
      </c>
      <c r="J79" s="12">
        <v>10000</v>
      </c>
      <c r="K79" s="12">
        <v>0</v>
      </c>
      <c r="L79" s="12">
        <v>10000</v>
      </c>
      <c r="M79" s="12"/>
      <c r="N79" s="10"/>
      <c r="O79" s="10"/>
      <c r="P79" s="9"/>
      <c r="Q79" s="10">
        <f t="shared" si="2"/>
        <v>7230.169999999991</v>
      </c>
      <c r="S79" s="10"/>
    </row>
    <row r="80" spans="1:19" x14ac:dyDescent="0.3">
      <c r="A80" s="8">
        <v>79</v>
      </c>
      <c r="B80" s="11">
        <v>45209</v>
      </c>
      <c r="C80" s="26" t="s">
        <v>25</v>
      </c>
      <c r="D80" s="9" t="s">
        <v>209</v>
      </c>
      <c r="E80" s="9" t="s">
        <v>212</v>
      </c>
      <c r="F80" s="10" t="s">
        <v>211</v>
      </c>
      <c r="G80" s="10" t="s">
        <v>37</v>
      </c>
      <c r="H80" s="10" t="s">
        <v>23</v>
      </c>
      <c r="I80" s="10" t="s">
        <v>24</v>
      </c>
      <c r="J80" s="12">
        <v>126</v>
      </c>
      <c r="K80" s="12">
        <v>25.2</v>
      </c>
      <c r="L80" s="12">
        <v>151.19999999999999</v>
      </c>
      <c r="M80" s="12"/>
      <c r="N80" s="10"/>
      <c r="O80" s="10"/>
      <c r="P80" s="9"/>
      <c r="Q80" s="10">
        <f t="shared" si="2"/>
        <v>7078.9699999999912</v>
      </c>
      <c r="S80" s="10"/>
    </row>
    <row r="81" spans="1:19" x14ac:dyDescent="0.3">
      <c r="A81" s="8">
        <v>80</v>
      </c>
      <c r="B81" s="11">
        <v>45209</v>
      </c>
      <c r="C81" s="26" t="s">
        <v>25</v>
      </c>
      <c r="D81" s="9" t="s">
        <v>209</v>
      </c>
      <c r="E81" s="9" t="s">
        <v>212</v>
      </c>
      <c r="F81" s="10" t="s">
        <v>36</v>
      </c>
      <c r="G81" s="10" t="s">
        <v>37</v>
      </c>
      <c r="H81" s="10" t="s">
        <v>23</v>
      </c>
      <c r="I81" s="10" t="s">
        <v>24</v>
      </c>
      <c r="J81" s="12">
        <v>10</v>
      </c>
      <c r="K81" s="12">
        <v>0</v>
      </c>
      <c r="L81" s="12">
        <v>10</v>
      </c>
      <c r="M81" s="12"/>
      <c r="N81" s="10"/>
      <c r="O81" s="10"/>
      <c r="P81" s="9"/>
      <c r="Q81" s="10">
        <f t="shared" si="2"/>
        <v>7068.9699999999912</v>
      </c>
      <c r="S81" s="10"/>
    </row>
    <row r="82" spans="1:19" x14ac:dyDescent="0.3">
      <c r="A82" s="8">
        <v>81</v>
      </c>
      <c r="B82" s="11">
        <v>45209</v>
      </c>
      <c r="C82" s="26" t="s">
        <v>25</v>
      </c>
      <c r="D82" s="9" t="s">
        <v>209</v>
      </c>
      <c r="E82" s="9" t="s">
        <v>212</v>
      </c>
      <c r="F82" s="10" t="s">
        <v>39</v>
      </c>
      <c r="G82" s="10" t="s">
        <v>37</v>
      </c>
      <c r="H82" s="10" t="s">
        <v>23</v>
      </c>
      <c r="I82" s="10" t="s">
        <v>24</v>
      </c>
      <c r="J82" s="12">
        <v>6</v>
      </c>
      <c r="K82" s="12">
        <v>0</v>
      </c>
      <c r="L82" s="12">
        <v>6</v>
      </c>
      <c r="M82" s="12"/>
      <c r="N82" s="10"/>
      <c r="O82" s="10"/>
      <c r="P82" s="9"/>
      <c r="Q82" s="10">
        <f t="shared" si="2"/>
        <v>7062.9699999999912</v>
      </c>
      <c r="S82" s="10"/>
    </row>
    <row r="83" spans="1:19" x14ac:dyDescent="0.3">
      <c r="A83" s="8">
        <v>82</v>
      </c>
      <c r="B83" s="11">
        <v>45209</v>
      </c>
      <c r="C83" s="26" t="s">
        <v>25</v>
      </c>
      <c r="D83" s="9">
        <v>1958</v>
      </c>
      <c r="E83" s="9" t="s">
        <v>210</v>
      </c>
      <c r="F83" s="10" t="s">
        <v>40</v>
      </c>
      <c r="G83" s="10" t="s">
        <v>41</v>
      </c>
      <c r="H83" s="8" t="s">
        <v>23</v>
      </c>
      <c r="I83" s="8" t="s">
        <v>42</v>
      </c>
      <c r="J83" s="12">
        <v>368.63</v>
      </c>
      <c r="K83" s="12">
        <v>0</v>
      </c>
      <c r="L83" s="12">
        <v>368.63</v>
      </c>
      <c r="M83" s="12"/>
      <c r="N83" s="10"/>
      <c r="O83" s="10"/>
      <c r="P83" s="9"/>
      <c r="Q83" s="10">
        <f t="shared" si="2"/>
        <v>6694.3399999999911</v>
      </c>
      <c r="S83" s="10"/>
    </row>
    <row r="84" spans="1:19" x14ac:dyDescent="0.3">
      <c r="A84" s="8">
        <v>83</v>
      </c>
      <c r="B84" s="11">
        <v>45212</v>
      </c>
      <c r="C84" s="26" t="s">
        <v>25</v>
      </c>
      <c r="D84" s="9">
        <v>1957</v>
      </c>
      <c r="E84" s="9" t="s">
        <v>50</v>
      </c>
      <c r="F84" s="10" t="s">
        <v>105</v>
      </c>
      <c r="G84" s="8" t="s">
        <v>41</v>
      </c>
      <c r="H84" s="8" t="s">
        <v>23</v>
      </c>
      <c r="I84" s="8" t="s">
        <v>42</v>
      </c>
      <c r="J84" s="12">
        <v>276.39999999999998</v>
      </c>
      <c r="K84" s="12">
        <v>0</v>
      </c>
      <c r="L84" s="12">
        <v>276.39999999999998</v>
      </c>
      <c r="M84" s="12"/>
      <c r="N84" s="10"/>
      <c r="O84" s="10"/>
      <c r="P84" s="9"/>
      <c r="Q84" s="10">
        <f t="shared" si="2"/>
        <v>6417.9399999999914</v>
      </c>
      <c r="S84" s="10"/>
    </row>
    <row r="85" spans="1:19" x14ac:dyDescent="0.3">
      <c r="A85" s="8">
        <v>84</v>
      </c>
      <c r="B85" s="11">
        <v>45215</v>
      </c>
      <c r="C85" s="26" t="s">
        <v>48</v>
      </c>
      <c r="D85" s="9" t="s">
        <v>49</v>
      </c>
      <c r="E85" s="8" t="s">
        <v>20</v>
      </c>
      <c r="F85" s="10" t="s">
        <v>22</v>
      </c>
      <c r="G85" s="8" t="s">
        <v>22</v>
      </c>
      <c r="H85" s="8" t="s">
        <v>23</v>
      </c>
      <c r="I85" s="8" t="s">
        <v>24</v>
      </c>
      <c r="J85" s="12">
        <v>61.64</v>
      </c>
      <c r="K85" s="12">
        <v>12.33</v>
      </c>
      <c r="L85" s="12">
        <v>73.97</v>
      </c>
      <c r="M85" s="12"/>
      <c r="N85" s="10"/>
      <c r="O85" s="10"/>
      <c r="P85" s="9"/>
      <c r="Q85" s="10">
        <f t="shared" si="2"/>
        <v>6343.9699999999912</v>
      </c>
      <c r="S85" s="10"/>
    </row>
    <row r="86" spans="1:19" x14ac:dyDescent="0.3">
      <c r="A86" s="8">
        <v>85</v>
      </c>
      <c r="B86" s="11">
        <v>45217</v>
      </c>
      <c r="C86" s="26" t="s">
        <v>25</v>
      </c>
      <c r="D86" s="9">
        <v>1956</v>
      </c>
      <c r="E86" s="9" t="s">
        <v>207</v>
      </c>
      <c r="F86" s="10" t="s">
        <v>208</v>
      </c>
      <c r="G86" s="8" t="s">
        <v>140</v>
      </c>
      <c r="H86" s="8" t="s">
        <v>23</v>
      </c>
      <c r="I86" s="8" t="s">
        <v>24</v>
      </c>
      <c r="J86" s="12">
        <v>1637.4</v>
      </c>
      <c r="K86" s="12">
        <v>327.48</v>
      </c>
      <c r="L86" s="12">
        <v>1964.88</v>
      </c>
      <c r="M86" s="12"/>
      <c r="N86" s="10"/>
      <c r="O86" s="10"/>
      <c r="P86" s="9"/>
      <c r="Q86" s="10">
        <f t="shared" si="2"/>
        <v>4379.0899999999911</v>
      </c>
      <c r="S86" s="10"/>
    </row>
    <row r="87" spans="1:19" x14ac:dyDescent="0.3">
      <c r="A87" s="8">
        <v>86</v>
      </c>
      <c r="B87" s="11">
        <v>45223</v>
      </c>
      <c r="C87" s="48" t="s">
        <v>217</v>
      </c>
      <c r="D87" s="9" t="s">
        <v>225</v>
      </c>
      <c r="F87" s="8"/>
      <c r="G87" s="8"/>
      <c r="H87" s="8"/>
      <c r="I87" s="8" t="s">
        <v>125</v>
      </c>
      <c r="M87" s="12">
        <v>4760</v>
      </c>
      <c r="N87" s="10"/>
      <c r="O87" s="10"/>
      <c r="P87" s="9"/>
      <c r="Q87" s="10">
        <f t="shared" si="2"/>
        <v>9139.0899999999911</v>
      </c>
      <c r="S87" s="10"/>
    </row>
    <row r="88" spans="1:19" x14ac:dyDescent="0.3">
      <c r="A88" s="8">
        <v>87</v>
      </c>
      <c r="B88" s="11">
        <v>45223</v>
      </c>
      <c r="C88" s="26" t="s">
        <v>18</v>
      </c>
      <c r="D88" s="17" t="s">
        <v>52</v>
      </c>
      <c r="E88" s="8" t="s">
        <v>20</v>
      </c>
      <c r="F88" s="10" t="s">
        <v>53</v>
      </c>
      <c r="G88" s="8" t="s">
        <v>37</v>
      </c>
      <c r="H88" s="8" t="s">
        <v>23</v>
      </c>
      <c r="I88" s="8" t="s">
        <v>24</v>
      </c>
      <c r="J88" s="12">
        <v>11.67</v>
      </c>
      <c r="K88" s="12">
        <v>2.33</v>
      </c>
      <c r="L88" s="12">
        <v>14</v>
      </c>
      <c r="M88" s="12"/>
      <c r="N88" s="10"/>
      <c r="O88" s="10"/>
      <c r="P88" s="9"/>
      <c r="Q88" s="10">
        <f t="shared" si="2"/>
        <v>9125.0899999999911</v>
      </c>
      <c r="S88" s="10"/>
    </row>
    <row r="89" spans="1:19" x14ac:dyDescent="0.3">
      <c r="A89" s="8">
        <v>88</v>
      </c>
      <c r="B89" s="11">
        <v>45226</v>
      </c>
      <c r="C89" s="8" t="s">
        <v>230</v>
      </c>
      <c r="D89" s="9" t="s">
        <v>216</v>
      </c>
      <c r="E89" s="9" t="s">
        <v>220</v>
      </c>
      <c r="F89" s="8" t="s">
        <v>229</v>
      </c>
      <c r="G89" s="8" t="s">
        <v>74</v>
      </c>
      <c r="H89" s="8" t="s">
        <v>23</v>
      </c>
      <c r="I89" s="8" t="s">
        <v>24</v>
      </c>
      <c r="J89" s="10">
        <v>2983.26</v>
      </c>
      <c r="K89" s="10">
        <v>596.65</v>
      </c>
      <c r="L89" s="12">
        <v>3579.91</v>
      </c>
      <c r="M89" s="12"/>
      <c r="N89" s="10"/>
      <c r="O89" s="10"/>
      <c r="P89" s="9"/>
      <c r="Q89" s="10">
        <f t="shared" si="2"/>
        <v>5545.1799999999912</v>
      </c>
      <c r="S89" s="10"/>
    </row>
    <row r="90" spans="1:19" x14ac:dyDescent="0.3">
      <c r="A90" s="8">
        <v>89</v>
      </c>
      <c r="B90" s="11">
        <v>45229</v>
      </c>
      <c r="C90" s="8" t="s">
        <v>198</v>
      </c>
      <c r="D90" s="10" t="s">
        <v>222</v>
      </c>
      <c r="E90" s="8" t="s">
        <v>223</v>
      </c>
      <c r="F90" s="8" t="s">
        <v>224</v>
      </c>
      <c r="G90" s="8" t="s">
        <v>145</v>
      </c>
      <c r="H90" s="8" t="s">
        <v>23</v>
      </c>
      <c r="I90" s="8" t="s">
        <v>121</v>
      </c>
      <c r="J90" s="10"/>
      <c r="K90" s="8"/>
      <c r="L90" s="10"/>
      <c r="M90" s="10">
        <v>660</v>
      </c>
      <c r="N90" s="10"/>
      <c r="O90" s="10"/>
      <c r="P90" s="9"/>
      <c r="Q90" s="10">
        <f t="shared" si="2"/>
        <v>6205.1799999999912</v>
      </c>
      <c r="S90" s="10"/>
    </row>
    <row r="91" spans="1:19" x14ac:dyDescent="0.3">
      <c r="A91" s="8">
        <v>90</v>
      </c>
      <c r="B91" s="11">
        <v>45229</v>
      </c>
      <c r="C91" s="8" t="s">
        <v>18</v>
      </c>
      <c r="D91" s="10" t="s">
        <v>60</v>
      </c>
      <c r="E91" s="8" t="s">
        <v>20</v>
      </c>
      <c r="F91" s="10" t="s">
        <v>61</v>
      </c>
      <c r="G91" s="8" t="s">
        <v>62</v>
      </c>
      <c r="H91" s="8" t="s">
        <v>23</v>
      </c>
      <c r="I91" s="8" t="s">
        <v>24</v>
      </c>
      <c r="J91" s="10">
        <v>25.9</v>
      </c>
      <c r="K91" s="10">
        <v>0</v>
      </c>
      <c r="L91" s="10">
        <v>25.9</v>
      </c>
      <c r="N91" s="10"/>
      <c r="O91" s="10"/>
      <c r="P91" s="9"/>
      <c r="Q91" s="10">
        <f t="shared" si="2"/>
        <v>6179.2799999999916</v>
      </c>
      <c r="S91" s="10"/>
    </row>
    <row r="92" spans="1:19" x14ac:dyDescent="0.3">
      <c r="A92" s="8">
        <v>91</v>
      </c>
      <c r="B92" s="11">
        <v>45229</v>
      </c>
      <c r="C92" s="8" t="s">
        <v>18</v>
      </c>
      <c r="D92" s="10" t="s">
        <v>63</v>
      </c>
      <c r="E92" s="8" t="s">
        <v>20</v>
      </c>
      <c r="F92" s="10" t="s">
        <v>64</v>
      </c>
      <c r="G92" s="8" t="s">
        <v>37</v>
      </c>
      <c r="H92" s="8" t="s">
        <v>23</v>
      </c>
      <c r="I92" s="8" t="s">
        <v>24</v>
      </c>
      <c r="J92" s="10">
        <v>20</v>
      </c>
      <c r="K92" s="12">
        <v>0</v>
      </c>
      <c r="L92" s="10">
        <v>20</v>
      </c>
      <c r="N92" s="10"/>
      <c r="O92" s="10"/>
      <c r="P92" s="9"/>
      <c r="Q92" s="10">
        <f t="shared" si="2"/>
        <v>6159.2799999999916</v>
      </c>
      <c r="S92" s="10"/>
    </row>
    <row r="93" spans="1:19" x14ac:dyDescent="0.3">
      <c r="A93" s="8">
        <v>92</v>
      </c>
      <c r="B93" s="11">
        <v>45230</v>
      </c>
      <c r="C93" s="8" t="s">
        <v>25</v>
      </c>
      <c r="D93" s="9">
        <v>1955</v>
      </c>
      <c r="E93" s="9" t="s">
        <v>206</v>
      </c>
      <c r="F93" s="10" t="s">
        <v>213</v>
      </c>
      <c r="G93" s="8" t="s">
        <v>110</v>
      </c>
      <c r="H93" s="8" t="s">
        <v>23</v>
      </c>
      <c r="I93" s="8" t="s">
        <v>24</v>
      </c>
      <c r="J93" s="12">
        <v>315</v>
      </c>
      <c r="K93" s="12">
        <v>63</v>
      </c>
      <c r="L93" s="10">
        <v>378</v>
      </c>
      <c r="N93" s="10"/>
      <c r="O93" s="10"/>
      <c r="P93" s="9"/>
      <c r="Q93" s="10">
        <f t="shared" si="2"/>
        <v>5781.2799999999916</v>
      </c>
      <c r="S93" s="10"/>
    </row>
    <row r="94" spans="1:19" x14ac:dyDescent="0.3">
      <c r="A94" s="8">
        <v>93</v>
      </c>
      <c r="B94" s="11">
        <v>45231</v>
      </c>
      <c r="C94" s="8" t="s">
        <v>18</v>
      </c>
      <c r="D94" s="10" t="s">
        <v>257</v>
      </c>
      <c r="E94" s="8" t="s">
        <v>20</v>
      </c>
      <c r="F94" s="10" t="s">
        <v>258</v>
      </c>
      <c r="G94" s="8" t="s">
        <v>93</v>
      </c>
      <c r="H94" s="8" t="s">
        <v>23</v>
      </c>
      <c r="I94" s="8" t="s">
        <v>24</v>
      </c>
      <c r="J94" s="12">
        <v>11</v>
      </c>
      <c r="K94" s="12">
        <v>0</v>
      </c>
      <c r="L94" s="10">
        <v>11</v>
      </c>
      <c r="N94" s="10"/>
      <c r="O94" s="10"/>
      <c r="P94" s="9"/>
      <c r="Q94" s="10">
        <f t="shared" si="2"/>
        <v>5770.2799999999916</v>
      </c>
      <c r="S94" s="10"/>
    </row>
    <row r="95" spans="1:19" x14ac:dyDescent="0.3">
      <c r="A95" s="8">
        <v>94</v>
      </c>
      <c r="B95" s="11">
        <v>45231</v>
      </c>
      <c r="C95" s="8" t="s">
        <v>18</v>
      </c>
      <c r="D95" s="10" t="s">
        <v>19</v>
      </c>
      <c r="E95" s="8" t="s">
        <v>20</v>
      </c>
      <c r="F95" s="10" t="s">
        <v>21</v>
      </c>
      <c r="G95" s="8" t="s">
        <v>22</v>
      </c>
      <c r="H95" s="8" t="s">
        <v>23</v>
      </c>
      <c r="I95" s="8" t="s">
        <v>24</v>
      </c>
      <c r="J95" s="12">
        <v>60</v>
      </c>
      <c r="K95" s="10">
        <v>0</v>
      </c>
      <c r="L95" s="10">
        <v>60</v>
      </c>
      <c r="N95" s="8"/>
      <c r="O95" s="12"/>
      <c r="P95" s="12"/>
      <c r="Q95" s="10">
        <f t="shared" si="2"/>
        <v>5710.2799999999916</v>
      </c>
      <c r="S95" s="10"/>
    </row>
    <row r="96" spans="1:19" x14ac:dyDescent="0.3">
      <c r="A96" s="8">
        <v>95</v>
      </c>
      <c r="B96" s="11">
        <v>45232</v>
      </c>
      <c r="C96" s="8" t="s">
        <v>56</v>
      </c>
      <c r="D96" s="10" t="s">
        <v>256</v>
      </c>
      <c r="F96" s="10" t="s">
        <v>219</v>
      </c>
      <c r="G96" s="10" t="s">
        <v>20</v>
      </c>
      <c r="H96" s="10" t="s">
        <v>20</v>
      </c>
      <c r="I96" s="8" t="s">
        <v>121</v>
      </c>
      <c r="L96" s="10"/>
      <c r="M96" s="10">
        <v>50</v>
      </c>
      <c r="N96" s="10"/>
      <c r="O96" s="10"/>
      <c r="P96" s="9"/>
      <c r="Q96" s="10">
        <f t="shared" si="2"/>
        <v>5760.2799999999916</v>
      </c>
      <c r="S96" s="10"/>
    </row>
    <row r="97" spans="1:19" x14ac:dyDescent="0.3">
      <c r="A97" s="8">
        <v>96</v>
      </c>
      <c r="B97" s="11">
        <v>45236</v>
      </c>
      <c r="C97" s="8" t="s">
        <v>215</v>
      </c>
      <c r="D97" s="10" t="s">
        <v>254</v>
      </c>
      <c r="E97" s="9" t="s">
        <v>212</v>
      </c>
      <c r="F97" s="10" t="s">
        <v>36</v>
      </c>
      <c r="G97" s="10" t="s">
        <v>37</v>
      </c>
      <c r="H97" s="10" t="s">
        <v>23</v>
      </c>
      <c r="I97" s="10" t="s">
        <v>24</v>
      </c>
      <c r="J97" s="12">
        <v>10</v>
      </c>
      <c r="K97" s="12">
        <v>0</v>
      </c>
      <c r="L97" s="10">
        <v>10</v>
      </c>
      <c r="N97" s="10"/>
      <c r="O97" s="10"/>
      <c r="P97" s="9"/>
      <c r="Q97" s="10">
        <f t="shared" si="2"/>
        <v>5750.2799999999916</v>
      </c>
      <c r="S97" s="10"/>
    </row>
    <row r="98" spans="1:19" x14ac:dyDescent="0.3">
      <c r="A98" s="8">
        <v>97</v>
      </c>
      <c r="B98" s="11">
        <v>45236</v>
      </c>
      <c r="C98" s="8" t="s">
        <v>215</v>
      </c>
      <c r="D98" s="10" t="s">
        <v>254</v>
      </c>
      <c r="E98" s="9" t="s">
        <v>212</v>
      </c>
      <c r="F98" s="10" t="s">
        <v>259</v>
      </c>
      <c r="G98" s="10" t="s">
        <v>37</v>
      </c>
      <c r="H98" s="10" t="s">
        <v>23</v>
      </c>
      <c r="I98" s="10" t="s">
        <v>24</v>
      </c>
      <c r="J98" s="10">
        <v>33.33</v>
      </c>
      <c r="K98" s="10">
        <v>6.67</v>
      </c>
      <c r="L98" s="10">
        <v>40</v>
      </c>
      <c r="N98" s="10"/>
      <c r="O98" s="10"/>
      <c r="P98" s="9"/>
      <c r="Q98" s="10">
        <f t="shared" si="2"/>
        <v>5710.2799999999916</v>
      </c>
      <c r="S98" s="10"/>
    </row>
    <row r="99" spans="1:19" x14ac:dyDescent="0.3">
      <c r="A99" s="8">
        <v>98</v>
      </c>
      <c r="B99" s="11">
        <v>45236</v>
      </c>
      <c r="C99" s="8" t="s">
        <v>215</v>
      </c>
      <c r="D99" s="10" t="s">
        <v>255</v>
      </c>
      <c r="E99" s="8" t="s">
        <v>35</v>
      </c>
      <c r="F99" s="10" t="s">
        <v>40</v>
      </c>
      <c r="G99" s="10" t="s">
        <v>41</v>
      </c>
      <c r="H99" s="8" t="s">
        <v>23</v>
      </c>
      <c r="I99" s="8" t="s">
        <v>42</v>
      </c>
      <c r="J99" s="12">
        <v>368.43</v>
      </c>
      <c r="K99" s="12">
        <v>0</v>
      </c>
      <c r="L99" s="10">
        <v>368.43</v>
      </c>
      <c r="N99" s="10"/>
      <c r="O99" s="10"/>
      <c r="P99" s="9"/>
      <c r="Q99" s="10">
        <f t="shared" ref="Q99:Q130" si="3">Q98+M99-L99</f>
        <v>5341.8499999999913</v>
      </c>
      <c r="S99" s="10"/>
    </row>
    <row r="100" spans="1:19" x14ac:dyDescent="0.3">
      <c r="A100" s="8">
        <v>99</v>
      </c>
      <c r="B100" s="11">
        <v>45246</v>
      </c>
      <c r="C100" s="8" t="s">
        <v>48</v>
      </c>
      <c r="D100" s="10" t="s">
        <v>49</v>
      </c>
      <c r="E100" s="8" t="s">
        <v>20</v>
      </c>
      <c r="F100" s="10" t="s">
        <v>22</v>
      </c>
      <c r="G100" s="8" t="s">
        <v>22</v>
      </c>
      <c r="H100" s="8" t="s">
        <v>23</v>
      </c>
      <c r="I100" s="8" t="s">
        <v>24</v>
      </c>
      <c r="J100" s="12">
        <v>75.05</v>
      </c>
      <c r="K100" s="12">
        <v>15.01</v>
      </c>
      <c r="L100" s="10">
        <v>90.06</v>
      </c>
      <c r="N100" s="10"/>
      <c r="O100" s="10"/>
      <c r="P100" s="9"/>
      <c r="Q100" s="10">
        <f t="shared" si="3"/>
        <v>5251.7899999999909</v>
      </c>
      <c r="S100" s="10"/>
    </row>
    <row r="101" spans="1:19" x14ac:dyDescent="0.3">
      <c r="A101" s="8">
        <v>100</v>
      </c>
      <c r="B101" s="11">
        <v>45247</v>
      </c>
      <c r="C101" s="8" t="s">
        <v>215</v>
      </c>
      <c r="D101" s="10" t="s">
        <v>252</v>
      </c>
      <c r="E101" s="8" t="s">
        <v>383</v>
      </c>
      <c r="F101" s="10" t="s">
        <v>112</v>
      </c>
      <c r="G101" s="8" t="s">
        <v>150</v>
      </c>
      <c r="H101" s="8" t="s">
        <v>23</v>
      </c>
      <c r="I101" s="8" t="s">
        <v>24</v>
      </c>
      <c r="J101" s="10">
        <v>2500</v>
      </c>
      <c r="K101" s="12">
        <v>0</v>
      </c>
      <c r="L101" s="10">
        <v>2500</v>
      </c>
      <c r="N101" s="10"/>
      <c r="O101" s="10"/>
      <c r="P101" s="9"/>
      <c r="Q101" s="10">
        <f t="shared" si="3"/>
        <v>2751.7899999999909</v>
      </c>
      <c r="S101" s="10"/>
    </row>
    <row r="102" spans="1:19" x14ac:dyDescent="0.3">
      <c r="A102" s="8">
        <v>101</v>
      </c>
      <c r="B102" s="11">
        <v>45247</v>
      </c>
      <c r="C102" s="8" t="s">
        <v>215</v>
      </c>
      <c r="D102" s="10" t="s">
        <v>253</v>
      </c>
      <c r="E102" s="8" t="s">
        <v>382</v>
      </c>
      <c r="F102" s="10" t="s">
        <v>112</v>
      </c>
      <c r="G102" s="8" t="s">
        <v>151</v>
      </c>
      <c r="H102" s="8" t="s">
        <v>23</v>
      </c>
      <c r="I102" s="8" t="s">
        <v>24</v>
      </c>
      <c r="J102" s="10">
        <v>500</v>
      </c>
      <c r="K102" s="12">
        <v>0</v>
      </c>
      <c r="L102" s="10">
        <v>500</v>
      </c>
      <c r="N102" s="10"/>
      <c r="O102" s="10"/>
      <c r="P102" s="9"/>
      <c r="Q102" s="10">
        <f t="shared" si="3"/>
        <v>2251.7899999999909</v>
      </c>
      <c r="S102" s="10"/>
    </row>
    <row r="103" spans="1:19" x14ac:dyDescent="0.3">
      <c r="A103" s="8">
        <v>102</v>
      </c>
      <c r="B103" s="11">
        <v>45251</v>
      </c>
      <c r="C103" s="8" t="s">
        <v>215</v>
      </c>
      <c r="D103" s="10" t="s">
        <v>251</v>
      </c>
      <c r="E103" s="54" t="s">
        <v>243</v>
      </c>
      <c r="F103" s="54" t="s">
        <v>244</v>
      </c>
      <c r="G103" s="54" t="s">
        <v>93</v>
      </c>
      <c r="H103" s="54" t="s">
        <v>242</v>
      </c>
      <c r="I103" s="54" t="s">
        <v>24</v>
      </c>
      <c r="J103" s="63">
        <v>3547.61</v>
      </c>
      <c r="K103" s="63">
        <v>709.52</v>
      </c>
      <c r="L103" s="10">
        <v>4257.13</v>
      </c>
      <c r="N103" s="10"/>
      <c r="O103" s="10"/>
      <c r="P103" s="9"/>
      <c r="Q103" s="10">
        <f t="shared" si="3"/>
        <v>-2005.3400000000092</v>
      </c>
      <c r="S103" s="10"/>
    </row>
    <row r="104" spans="1:19" x14ac:dyDescent="0.3">
      <c r="A104" s="8">
        <v>103</v>
      </c>
      <c r="B104" s="11">
        <v>45251</v>
      </c>
      <c r="C104" s="8" t="s">
        <v>217</v>
      </c>
      <c r="D104" s="9" t="s">
        <v>260</v>
      </c>
      <c r="F104" s="8"/>
      <c r="G104" s="8"/>
      <c r="H104" s="8"/>
      <c r="I104" s="8" t="s">
        <v>125</v>
      </c>
      <c r="L104" s="10"/>
      <c r="M104" s="10">
        <v>4257.13</v>
      </c>
      <c r="N104" s="10"/>
      <c r="O104" s="10"/>
      <c r="P104" s="9"/>
      <c r="Q104" s="10">
        <f t="shared" si="3"/>
        <v>2251.7899999999909</v>
      </c>
      <c r="S104" s="10"/>
    </row>
    <row r="105" spans="1:19" x14ac:dyDescent="0.3">
      <c r="A105" s="8">
        <v>104</v>
      </c>
      <c r="B105" s="11">
        <v>45254</v>
      </c>
      <c r="C105" s="8" t="s">
        <v>18</v>
      </c>
      <c r="D105" s="10" t="s">
        <v>52</v>
      </c>
      <c r="E105" s="8" t="s">
        <v>20</v>
      </c>
      <c r="F105" s="10" t="s">
        <v>53</v>
      </c>
      <c r="G105" s="8" t="s">
        <v>37</v>
      </c>
      <c r="H105" s="8" t="s">
        <v>23</v>
      </c>
      <c r="I105" s="8" t="s">
        <v>24</v>
      </c>
      <c r="J105" s="12">
        <v>11.67</v>
      </c>
      <c r="K105" s="12">
        <v>2.33</v>
      </c>
      <c r="L105" s="10">
        <v>14</v>
      </c>
      <c r="N105" s="10"/>
      <c r="O105" s="10"/>
      <c r="P105" s="9"/>
      <c r="Q105" s="10">
        <f t="shared" si="3"/>
        <v>2237.7899999999909</v>
      </c>
      <c r="S105" s="10"/>
    </row>
    <row r="106" spans="1:19" x14ac:dyDescent="0.3">
      <c r="A106" s="8">
        <v>105</v>
      </c>
      <c r="B106" s="11">
        <v>45260</v>
      </c>
      <c r="C106" s="8" t="s">
        <v>18</v>
      </c>
      <c r="D106" s="10" t="s">
        <v>60</v>
      </c>
      <c r="E106" s="8" t="s">
        <v>20</v>
      </c>
      <c r="F106" s="10" t="s">
        <v>61</v>
      </c>
      <c r="G106" s="8" t="s">
        <v>62</v>
      </c>
      <c r="H106" s="8" t="s">
        <v>23</v>
      </c>
      <c r="I106" s="8" t="s">
        <v>24</v>
      </c>
      <c r="J106" s="10">
        <v>25.9</v>
      </c>
      <c r="K106" s="10">
        <v>0</v>
      </c>
      <c r="L106" s="10">
        <v>25.9</v>
      </c>
      <c r="N106" s="10"/>
      <c r="O106" s="10"/>
      <c r="P106" s="9"/>
      <c r="Q106" s="10">
        <f t="shared" si="3"/>
        <v>2211.8899999999908</v>
      </c>
      <c r="S106" s="10"/>
    </row>
    <row r="107" spans="1:19" x14ac:dyDescent="0.3">
      <c r="A107" s="8">
        <v>106</v>
      </c>
      <c r="B107" s="11">
        <v>45260</v>
      </c>
      <c r="C107" s="8" t="s">
        <v>18</v>
      </c>
      <c r="D107" s="10" t="s">
        <v>63</v>
      </c>
      <c r="E107" s="8" t="s">
        <v>20</v>
      </c>
      <c r="F107" s="10" t="s">
        <v>64</v>
      </c>
      <c r="G107" s="8" t="s">
        <v>37</v>
      </c>
      <c r="H107" s="8" t="s">
        <v>23</v>
      </c>
      <c r="I107" s="8" t="s">
        <v>24</v>
      </c>
      <c r="J107" s="10">
        <v>20</v>
      </c>
      <c r="K107" s="12">
        <v>0</v>
      </c>
      <c r="L107" s="10">
        <v>20</v>
      </c>
      <c r="N107" s="10"/>
      <c r="O107" s="10"/>
      <c r="P107" s="9"/>
      <c r="Q107" s="10">
        <f t="shared" si="3"/>
        <v>2191.8899999999908</v>
      </c>
      <c r="S107" s="10"/>
    </row>
    <row r="108" spans="1:19" x14ac:dyDescent="0.3">
      <c r="A108" s="8">
        <v>107</v>
      </c>
      <c r="B108" s="11">
        <v>45261</v>
      </c>
      <c r="C108" s="8" t="s">
        <v>18</v>
      </c>
      <c r="D108" s="10" t="s">
        <v>19</v>
      </c>
      <c r="E108" s="8" t="s">
        <v>20</v>
      </c>
      <c r="F108" s="10" t="s">
        <v>21</v>
      </c>
      <c r="G108" s="8" t="s">
        <v>22</v>
      </c>
      <c r="H108" s="8" t="s">
        <v>23</v>
      </c>
      <c r="I108" s="8" t="s">
        <v>24</v>
      </c>
      <c r="J108" s="12">
        <v>60</v>
      </c>
      <c r="K108" s="10">
        <v>0</v>
      </c>
      <c r="L108" s="10">
        <v>60</v>
      </c>
      <c r="M108" s="12"/>
      <c r="Q108" s="10">
        <f t="shared" si="3"/>
        <v>2131.8899999999908</v>
      </c>
      <c r="S108" s="10"/>
    </row>
    <row r="109" spans="1:19" x14ac:dyDescent="0.3">
      <c r="A109" s="8">
        <v>108</v>
      </c>
      <c r="B109" s="11">
        <v>45264</v>
      </c>
      <c r="C109" s="8" t="s">
        <v>56</v>
      </c>
      <c r="D109" s="10" t="s">
        <v>285</v>
      </c>
      <c r="F109" s="10" t="s">
        <v>219</v>
      </c>
      <c r="G109" s="10" t="s">
        <v>20</v>
      </c>
      <c r="H109" s="10" t="s">
        <v>20</v>
      </c>
      <c r="I109" s="8" t="s">
        <v>121</v>
      </c>
      <c r="L109" s="10"/>
      <c r="M109" s="12">
        <v>50</v>
      </c>
      <c r="Q109" s="10">
        <f t="shared" si="3"/>
        <v>2181.8899999999908</v>
      </c>
      <c r="S109" s="10"/>
    </row>
    <row r="110" spans="1:19" x14ac:dyDescent="0.3">
      <c r="A110" s="8">
        <v>109</v>
      </c>
      <c r="B110" s="11">
        <v>45271</v>
      </c>
      <c r="C110" s="8" t="s">
        <v>282</v>
      </c>
      <c r="D110" s="10" t="s">
        <v>283</v>
      </c>
      <c r="E110" s="9" t="s">
        <v>249</v>
      </c>
      <c r="F110" s="10" t="s">
        <v>105</v>
      </c>
      <c r="G110" s="8" t="s">
        <v>41</v>
      </c>
      <c r="H110" s="8" t="s">
        <v>23</v>
      </c>
      <c r="I110" s="8" t="s">
        <v>42</v>
      </c>
      <c r="J110" s="12">
        <v>92.2</v>
      </c>
      <c r="K110" s="12">
        <v>0</v>
      </c>
      <c r="L110" s="12">
        <v>92.2</v>
      </c>
      <c r="Q110" s="10">
        <f t="shared" si="3"/>
        <v>2089.689999999991</v>
      </c>
      <c r="S110" s="10"/>
    </row>
    <row r="111" spans="1:19" x14ac:dyDescent="0.3">
      <c r="A111" s="8">
        <v>110</v>
      </c>
      <c r="B111" s="11">
        <v>45271</v>
      </c>
      <c r="C111" s="8" t="s">
        <v>282</v>
      </c>
      <c r="D111" s="10" t="s">
        <v>284</v>
      </c>
      <c r="E111" s="9" t="s">
        <v>245</v>
      </c>
      <c r="F111" s="9" t="s">
        <v>246</v>
      </c>
      <c r="G111" s="8" t="s">
        <v>74</v>
      </c>
      <c r="H111" s="8" t="s">
        <v>23</v>
      </c>
      <c r="I111" s="8" t="s">
        <v>24</v>
      </c>
      <c r="J111" s="12">
        <v>264</v>
      </c>
      <c r="K111" s="12">
        <v>52.8</v>
      </c>
      <c r="L111" s="10">
        <v>316.8</v>
      </c>
      <c r="Q111" s="10">
        <f t="shared" si="3"/>
        <v>1772.889999999991</v>
      </c>
      <c r="S111" s="10"/>
    </row>
    <row r="112" spans="1:19" x14ac:dyDescent="0.3">
      <c r="A112" s="8">
        <v>111</v>
      </c>
      <c r="B112" s="11">
        <v>45271</v>
      </c>
      <c r="C112" s="8" t="s">
        <v>221</v>
      </c>
      <c r="D112" s="9" t="s">
        <v>265</v>
      </c>
      <c r="E112" s="9" t="s">
        <v>266</v>
      </c>
      <c r="F112" s="9" t="s">
        <v>265</v>
      </c>
      <c r="G112" s="8" t="s">
        <v>93</v>
      </c>
      <c r="H112" s="8" t="s">
        <v>242</v>
      </c>
      <c r="I112" s="8" t="s">
        <v>24</v>
      </c>
      <c r="J112" s="12">
        <v>557.5</v>
      </c>
      <c r="K112" s="12">
        <v>111.5</v>
      </c>
      <c r="L112" s="12">
        <v>669</v>
      </c>
      <c r="Q112" s="10">
        <f t="shared" si="3"/>
        <v>1103.889999999991</v>
      </c>
      <c r="S112" s="10"/>
    </row>
    <row r="113" spans="1:19" x14ac:dyDescent="0.3">
      <c r="A113" s="8">
        <v>112</v>
      </c>
      <c r="B113" s="11">
        <v>45271</v>
      </c>
      <c r="C113" s="8" t="s">
        <v>221</v>
      </c>
      <c r="D113" s="9" t="s">
        <v>265</v>
      </c>
      <c r="E113" s="9" t="s">
        <v>267</v>
      </c>
      <c r="F113" s="10" t="s">
        <v>265</v>
      </c>
      <c r="G113" s="10" t="s">
        <v>93</v>
      </c>
      <c r="H113" s="8" t="s">
        <v>242</v>
      </c>
      <c r="I113" s="8" t="s">
        <v>24</v>
      </c>
      <c r="J113" s="12">
        <v>30</v>
      </c>
      <c r="K113" s="12">
        <v>0</v>
      </c>
      <c r="L113" s="12">
        <v>30</v>
      </c>
      <c r="M113" s="12"/>
      <c r="Q113" s="10">
        <f t="shared" si="3"/>
        <v>1073.889999999991</v>
      </c>
      <c r="S113" s="10"/>
    </row>
    <row r="114" spans="1:19" x14ac:dyDescent="0.3">
      <c r="A114" s="8">
        <v>113</v>
      </c>
      <c r="B114" s="11">
        <v>45271</v>
      </c>
      <c r="C114" s="8" t="s">
        <v>282</v>
      </c>
      <c r="D114" s="10" t="s">
        <v>60</v>
      </c>
      <c r="E114" s="9" t="s">
        <v>247</v>
      </c>
      <c r="F114" s="10" t="s">
        <v>40</v>
      </c>
      <c r="G114" s="10" t="s">
        <v>41</v>
      </c>
      <c r="H114" s="8" t="s">
        <v>23</v>
      </c>
      <c r="I114" s="8" t="s">
        <v>42</v>
      </c>
      <c r="J114" s="12">
        <v>368.63</v>
      </c>
      <c r="K114" s="12">
        <v>0</v>
      </c>
      <c r="L114" s="10">
        <v>368.63</v>
      </c>
      <c r="M114" s="12"/>
      <c r="Q114" s="10">
        <f t="shared" si="3"/>
        <v>705.25999999999101</v>
      </c>
      <c r="S114" s="10"/>
    </row>
    <row r="115" spans="1:19" x14ac:dyDescent="0.3">
      <c r="A115" s="8">
        <v>114</v>
      </c>
      <c r="B115" s="11">
        <v>45275</v>
      </c>
      <c r="C115" s="8" t="s">
        <v>48</v>
      </c>
      <c r="D115" s="10" t="s">
        <v>49</v>
      </c>
      <c r="E115" s="8" t="s">
        <v>20</v>
      </c>
      <c r="F115" s="10" t="s">
        <v>22</v>
      </c>
      <c r="G115" s="8" t="s">
        <v>22</v>
      </c>
      <c r="H115" s="8" t="s">
        <v>23</v>
      </c>
      <c r="I115" s="8" t="s">
        <v>24</v>
      </c>
      <c r="J115" s="12">
        <v>61.64</v>
      </c>
      <c r="K115" s="12">
        <v>12.33</v>
      </c>
      <c r="L115" s="10">
        <v>73.97</v>
      </c>
      <c r="Q115" s="10">
        <f t="shared" si="3"/>
        <v>631.28999999999098</v>
      </c>
      <c r="S115" s="10"/>
    </row>
    <row r="116" spans="1:19" x14ac:dyDescent="0.3">
      <c r="A116" s="8">
        <v>115</v>
      </c>
      <c r="B116" s="11">
        <v>45287</v>
      </c>
      <c r="C116" s="8" t="s">
        <v>18</v>
      </c>
      <c r="D116" s="10" t="s">
        <v>52</v>
      </c>
      <c r="E116" s="8" t="s">
        <v>20</v>
      </c>
      <c r="F116" s="10" t="s">
        <v>53</v>
      </c>
      <c r="G116" s="8" t="s">
        <v>37</v>
      </c>
      <c r="H116" s="8" t="s">
        <v>23</v>
      </c>
      <c r="I116" s="8" t="s">
        <v>24</v>
      </c>
      <c r="J116" s="12">
        <v>11.67</v>
      </c>
      <c r="K116" s="12">
        <v>2.33</v>
      </c>
      <c r="L116" s="10">
        <v>14</v>
      </c>
      <c r="Q116" s="10">
        <f t="shared" si="3"/>
        <v>617.28999999999098</v>
      </c>
      <c r="S116" s="10"/>
    </row>
    <row r="117" spans="1:19" x14ac:dyDescent="0.3">
      <c r="A117" s="8">
        <v>116</v>
      </c>
      <c r="B117" s="11">
        <v>45289</v>
      </c>
      <c r="C117" s="8" t="s">
        <v>281</v>
      </c>
      <c r="D117" s="9" t="s">
        <v>288</v>
      </c>
      <c r="F117" s="8"/>
      <c r="G117" s="8"/>
      <c r="H117" s="8"/>
      <c r="I117" s="8" t="s">
        <v>125</v>
      </c>
      <c r="K117" s="8"/>
      <c r="L117" s="10"/>
      <c r="M117" s="10">
        <v>10022.790000000001</v>
      </c>
      <c r="Q117" s="10">
        <f t="shared" si="3"/>
        <v>10640.079999999993</v>
      </c>
      <c r="S117" s="10"/>
    </row>
    <row r="118" spans="1:19" x14ac:dyDescent="0.3">
      <c r="A118" s="8">
        <v>117</v>
      </c>
      <c r="B118" s="11">
        <v>45293</v>
      </c>
      <c r="C118" s="8" t="s">
        <v>215</v>
      </c>
      <c r="D118" s="10" t="s">
        <v>318</v>
      </c>
      <c r="E118" s="8" t="s">
        <v>291</v>
      </c>
      <c r="F118" s="9" t="s">
        <v>320</v>
      </c>
      <c r="G118" s="54" t="s">
        <v>93</v>
      </c>
      <c r="H118" s="10" t="s">
        <v>242</v>
      </c>
      <c r="I118" s="8" t="s">
        <v>24</v>
      </c>
      <c r="J118" s="12">
        <v>4166.666666666667</v>
      </c>
      <c r="K118" s="12">
        <v>833.33333333333303</v>
      </c>
      <c r="L118" s="10">
        <v>5000</v>
      </c>
      <c r="M118" s="12"/>
      <c r="Q118" s="10">
        <f t="shared" si="3"/>
        <v>5640.0799999999927</v>
      </c>
      <c r="S118" s="10"/>
    </row>
    <row r="119" spans="1:19" x14ac:dyDescent="0.3">
      <c r="A119" s="8">
        <v>118</v>
      </c>
      <c r="B119" s="11">
        <v>45293</v>
      </c>
      <c r="C119" s="8" t="s">
        <v>215</v>
      </c>
      <c r="D119" s="10" t="s">
        <v>319</v>
      </c>
      <c r="E119" s="8" t="s">
        <v>291</v>
      </c>
      <c r="F119" s="9" t="s">
        <v>321</v>
      </c>
      <c r="G119" s="54" t="s">
        <v>93</v>
      </c>
      <c r="H119" s="10" t="s">
        <v>242</v>
      </c>
      <c r="I119" s="8" t="s">
        <v>24</v>
      </c>
      <c r="J119" s="12">
        <v>2705.6166666666668</v>
      </c>
      <c r="K119" s="12">
        <v>541.12333333333299</v>
      </c>
      <c r="L119" s="10">
        <v>3246.74</v>
      </c>
      <c r="M119" s="12"/>
      <c r="Q119" s="10">
        <f t="shared" si="3"/>
        <v>2393.3399999999929</v>
      </c>
      <c r="S119" s="10"/>
    </row>
    <row r="120" spans="1:19" x14ac:dyDescent="0.3">
      <c r="A120" s="8">
        <v>119</v>
      </c>
      <c r="B120" s="11">
        <v>45293</v>
      </c>
      <c r="C120" s="8" t="s">
        <v>18</v>
      </c>
      <c r="D120" s="10" t="s">
        <v>60</v>
      </c>
      <c r="E120" s="8" t="s">
        <v>20</v>
      </c>
      <c r="F120" s="10" t="s">
        <v>61</v>
      </c>
      <c r="G120" s="8" t="s">
        <v>62</v>
      </c>
      <c r="H120" s="8" t="s">
        <v>23</v>
      </c>
      <c r="I120" s="8" t="s">
        <v>24</v>
      </c>
      <c r="J120" s="10">
        <v>25.9</v>
      </c>
      <c r="K120" s="10">
        <v>0</v>
      </c>
      <c r="L120" s="10">
        <v>25.9</v>
      </c>
      <c r="M120" s="12"/>
      <c r="Q120" s="10">
        <f t="shared" si="3"/>
        <v>2367.4399999999928</v>
      </c>
      <c r="S120" s="10"/>
    </row>
    <row r="121" spans="1:19" x14ac:dyDescent="0.3">
      <c r="A121" s="8">
        <v>120</v>
      </c>
      <c r="B121" s="11">
        <v>45293</v>
      </c>
      <c r="C121" s="8" t="s">
        <v>18</v>
      </c>
      <c r="D121" s="10" t="s">
        <v>19</v>
      </c>
      <c r="E121" s="8" t="s">
        <v>20</v>
      </c>
      <c r="F121" s="10" t="s">
        <v>21</v>
      </c>
      <c r="G121" s="8" t="s">
        <v>22</v>
      </c>
      <c r="H121" s="8" t="s">
        <v>23</v>
      </c>
      <c r="I121" s="8" t="s">
        <v>24</v>
      </c>
      <c r="J121" s="10">
        <v>60</v>
      </c>
      <c r="K121" s="12">
        <v>0</v>
      </c>
      <c r="L121" s="10">
        <v>60</v>
      </c>
      <c r="M121" s="12"/>
      <c r="Q121" s="10">
        <f t="shared" si="3"/>
        <v>2307.4399999999928</v>
      </c>
      <c r="S121" s="10"/>
    </row>
    <row r="122" spans="1:19" x14ac:dyDescent="0.3">
      <c r="A122" s="8">
        <v>121</v>
      </c>
      <c r="B122" s="11">
        <v>45293</v>
      </c>
      <c r="C122" s="8" t="s">
        <v>18</v>
      </c>
      <c r="D122" s="10" t="s">
        <v>63</v>
      </c>
      <c r="E122" s="8" t="s">
        <v>20</v>
      </c>
      <c r="F122" s="10" t="s">
        <v>64</v>
      </c>
      <c r="G122" s="8" t="s">
        <v>37</v>
      </c>
      <c r="H122" s="8" t="s">
        <v>23</v>
      </c>
      <c r="I122" s="8" t="s">
        <v>24</v>
      </c>
      <c r="J122" s="10">
        <v>20</v>
      </c>
      <c r="K122" s="12">
        <v>0</v>
      </c>
      <c r="L122" s="10">
        <v>20</v>
      </c>
      <c r="M122" s="12"/>
      <c r="Q122" s="10">
        <f t="shared" si="3"/>
        <v>2287.4399999999928</v>
      </c>
      <c r="S122" s="10"/>
    </row>
    <row r="123" spans="1:19" x14ac:dyDescent="0.3">
      <c r="A123" s="8">
        <v>122</v>
      </c>
      <c r="B123" s="11">
        <v>45295</v>
      </c>
      <c r="C123" s="8" t="s">
        <v>56</v>
      </c>
      <c r="D123" s="10" t="s">
        <v>317</v>
      </c>
      <c r="F123" s="10" t="s">
        <v>219</v>
      </c>
      <c r="G123" s="10" t="s">
        <v>20</v>
      </c>
      <c r="H123" s="10" t="s">
        <v>20</v>
      </c>
      <c r="I123" s="8" t="s">
        <v>121</v>
      </c>
      <c r="L123" s="10"/>
      <c r="M123" s="12">
        <v>50</v>
      </c>
      <c r="Q123" s="10">
        <f t="shared" si="3"/>
        <v>2337.4399999999928</v>
      </c>
      <c r="S123" s="10"/>
    </row>
    <row r="124" spans="1:19" x14ac:dyDescent="0.3">
      <c r="A124" s="8">
        <v>123</v>
      </c>
      <c r="B124" s="11">
        <v>45299</v>
      </c>
      <c r="C124" s="8" t="s">
        <v>215</v>
      </c>
      <c r="D124" s="10" t="s">
        <v>312</v>
      </c>
      <c r="E124" s="9" t="s">
        <v>228</v>
      </c>
      <c r="F124" s="9" t="s">
        <v>36</v>
      </c>
      <c r="G124" s="10" t="s">
        <v>37</v>
      </c>
      <c r="H124" s="10" t="s">
        <v>23</v>
      </c>
      <c r="I124" s="10" t="s">
        <v>24</v>
      </c>
      <c r="J124" s="12">
        <v>10</v>
      </c>
      <c r="K124" s="12">
        <v>0</v>
      </c>
      <c r="L124" s="12">
        <v>10</v>
      </c>
      <c r="M124" s="12"/>
      <c r="Q124" s="10">
        <f t="shared" si="3"/>
        <v>2327.4399999999928</v>
      </c>
      <c r="S124" s="10"/>
    </row>
    <row r="125" spans="1:19" x14ac:dyDescent="0.3">
      <c r="A125" s="8">
        <v>124</v>
      </c>
      <c r="B125" s="11">
        <v>45299</v>
      </c>
      <c r="C125" s="8" t="s">
        <v>215</v>
      </c>
      <c r="D125" s="10" t="s">
        <v>312</v>
      </c>
      <c r="E125" s="9" t="s">
        <v>228</v>
      </c>
      <c r="F125" s="9" t="s">
        <v>290</v>
      </c>
      <c r="G125" s="10" t="s">
        <v>37</v>
      </c>
      <c r="H125" s="10" t="s">
        <v>23</v>
      </c>
      <c r="I125" s="10" t="s">
        <v>24</v>
      </c>
      <c r="J125" s="12">
        <v>16.670000000000002</v>
      </c>
      <c r="K125" s="12">
        <v>3.33</v>
      </c>
      <c r="L125" s="12">
        <v>20</v>
      </c>
      <c r="M125" s="12"/>
      <c r="Q125" s="10">
        <f t="shared" si="3"/>
        <v>2307.4399999999928</v>
      </c>
      <c r="S125" s="10"/>
    </row>
    <row r="126" spans="1:19" x14ac:dyDescent="0.3">
      <c r="A126" s="8">
        <v>125</v>
      </c>
      <c r="B126" s="11">
        <v>45299</v>
      </c>
      <c r="C126" s="8" t="s">
        <v>215</v>
      </c>
      <c r="D126" s="10" t="s">
        <v>313</v>
      </c>
      <c r="E126" s="9" t="s">
        <v>35</v>
      </c>
      <c r="F126" s="10" t="s">
        <v>40</v>
      </c>
      <c r="G126" s="10" t="s">
        <v>41</v>
      </c>
      <c r="H126" s="8" t="s">
        <v>23</v>
      </c>
      <c r="I126" s="8" t="s">
        <v>42</v>
      </c>
      <c r="J126" s="12">
        <v>368.43</v>
      </c>
      <c r="K126" s="12">
        <v>0</v>
      </c>
      <c r="L126" s="12">
        <v>368.43</v>
      </c>
      <c r="M126" s="12"/>
      <c r="Q126" s="10">
        <f t="shared" si="3"/>
        <v>1939.0099999999927</v>
      </c>
      <c r="S126" s="10"/>
    </row>
    <row r="127" spans="1:19" x14ac:dyDescent="0.3">
      <c r="A127" s="8">
        <v>126</v>
      </c>
      <c r="B127" s="11">
        <v>45299</v>
      </c>
      <c r="C127" s="8" t="s">
        <v>215</v>
      </c>
      <c r="D127" s="10" t="s">
        <v>314</v>
      </c>
      <c r="E127" s="9" t="s">
        <v>228</v>
      </c>
      <c r="F127" s="9" t="s">
        <v>36</v>
      </c>
      <c r="G127" s="10" t="s">
        <v>37</v>
      </c>
      <c r="H127" s="10" t="s">
        <v>23</v>
      </c>
      <c r="I127" s="10" t="s">
        <v>24</v>
      </c>
      <c r="J127" s="12">
        <v>10</v>
      </c>
      <c r="K127" s="12">
        <v>0</v>
      </c>
      <c r="L127" s="12">
        <v>10</v>
      </c>
      <c r="M127" s="12"/>
      <c r="Q127" s="10">
        <f t="shared" si="3"/>
        <v>1929.0099999999927</v>
      </c>
      <c r="S127" s="10"/>
    </row>
    <row r="128" spans="1:19" x14ac:dyDescent="0.3">
      <c r="A128" s="8">
        <v>127</v>
      </c>
      <c r="B128" s="11">
        <v>45299</v>
      </c>
      <c r="C128" s="8" t="s">
        <v>215</v>
      </c>
      <c r="D128" s="10" t="s">
        <v>314</v>
      </c>
      <c r="E128" s="9" t="s">
        <v>228</v>
      </c>
      <c r="F128" s="9" t="s">
        <v>248</v>
      </c>
      <c r="G128" s="10" t="s">
        <v>93</v>
      </c>
      <c r="H128" s="10" t="s">
        <v>23</v>
      </c>
      <c r="I128" s="10" t="s">
        <v>24</v>
      </c>
      <c r="J128" s="12">
        <v>85</v>
      </c>
      <c r="K128" s="12">
        <v>17</v>
      </c>
      <c r="L128" s="12">
        <v>102</v>
      </c>
      <c r="M128" s="12"/>
      <c r="Q128" s="10">
        <f t="shared" si="3"/>
        <v>1827.0099999999927</v>
      </c>
      <c r="S128" s="10"/>
    </row>
    <row r="129" spans="1:19" x14ac:dyDescent="0.3">
      <c r="A129" s="8">
        <v>128</v>
      </c>
      <c r="B129" s="11">
        <v>45299</v>
      </c>
      <c r="C129" s="8" t="s">
        <v>215</v>
      </c>
      <c r="D129" s="10" t="s">
        <v>315</v>
      </c>
      <c r="E129" s="9" t="s">
        <v>289</v>
      </c>
      <c r="F129" s="10" t="s">
        <v>105</v>
      </c>
      <c r="G129" s="8" t="s">
        <v>41</v>
      </c>
      <c r="H129" s="8" t="s">
        <v>23</v>
      </c>
      <c r="I129" s="8" t="s">
        <v>42</v>
      </c>
      <c r="J129" s="12">
        <v>92.2</v>
      </c>
      <c r="K129" s="12">
        <v>0</v>
      </c>
      <c r="L129" s="12">
        <v>92.2</v>
      </c>
      <c r="M129" s="12"/>
      <c r="Q129" s="10">
        <f t="shared" si="3"/>
        <v>1734.8099999999927</v>
      </c>
      <c r="S129" s="10"/>
    </row>
    <row r="130" spans="1:19" x14ac:dyDescent="0.3">
      <c r="A130" s="8">
        <v>129</v>
      </c>
      <c r="B130" s="11">
        <v>45299</v>
      </c>
      <c r="C130" s="8" t="s">
        <v>215</v>
      </c>
      <c r="D130" s="10" t="s">
        <v>316</v>
      </c>
      <c r="E130" s="9" t="s">
        <v>250</v>
      </c>
      <c r="F130" s="10" t="s">
        <v>105</v>
      </c>
      <c r="G130" s="8" t="s">
        <v>41</v>
      </c>
      <c r="H130" s="8" t="s">
        <v>23</v>
      </c>
      <c r="I130" s="8" t="s">
        <v>42</v>
      </c>
      <c r="J130" s="12">
        <v>92</v>
      </c>
      <c r="K130" s="12">
        <v>0</v>
      </c>
      <c r="L130" s="12">
        <v>92</v>
      </c>
      <c r="M130" s="12"/>
      <c r="Q130" s="10">
        <f t="shared" si="3"/>
        <v>1642.8099999999927</v>
      </c>
      <c r="S130" s="10"/>
    </row>
    <row r="131" spans="1:19" x14ac:dyDescent="0.3">
      <c r="A131" s="8">
        <v>130</v>
      </c>
      <c r="B131" s="11">
        <v>45306</v>
      </c>
      <c r="C131" s="8" t="s">
        <v>48</v>
      </c>
      <c r="D131" s="10" t="s">
        <v>49</v>
      </c>
      <c r="E131" s="8" t="s">
        <v>20</v>
      </c>
      <c r="F131" s="10" t="s">
        <v>22</v>
      </c>
      <c r="G131" s="8" t="s">
        <v>22</v>
      </c>
      <c r="H131" s="8" t="s">
        <v>23</v>
      </c>
      <c r="I131" s="8" t="s">
        <v>24</v>
      </c>
      <c r="J131" s="12">
        <v>61.64</v>
      </c>
      <c r="K131" s="12">
        <v>12.33</v>
      </c>
      <c r="L131" s="10">
        <v>73.97</v>
      </c>
      <c r="Q131" s="10">
        <f t="shared" ref="Q131:Q161" si="4">Q130+M131-L131</f>
        <v>1568.8399999999926</v>
      </c>
      <c r="S131" s="10"/>
    </row>
    <row r="132" spans="1:19" x14ac:dyDescent="0.3">
      <c r="A132" s="8">
        <v>131</v>
      </c>
      <c r="B132" s="11">
        <v>45309</v>
      </c>
      <c r="C132" s="8" t="s">
        <v>215</v>
      </c>
      <c r="D132" s="10" t="s">
        <v>310</v>
      </c>
      <c r="E132" s="9" t="s">
        <v>306</v>
      </c>
      <c r="F132" s="10" t="s">
        <v>307</v>
      </c>
      <c r="G132" s="8" t="s">
        <v>29</v>
      </c>
      <c r="H132" s="10" t="s">
        <v>23</v>
      </c>
      <c r="I132" s="10" t="s">
        <v>24</v>
      </c>
      <c r="J132" s="12">
        <v>198</v>
      </c>
      <c r="K132" s="12">
        <v>39.6</v>
      </c>
      <c r="L132" s="12">
        <v>237.6</v>
      </c>
      <c r="Q132" s="10">
        <f t="shared" si="4"/>
        <v>1331.2399999999927</v>
      </c>
      <c r="S132" s="10"/>
    </row>
    <row r="133" spans="1:19" x14ac:dyDescent="0.3">
      <c r="A133" s="8">
        <v>132</v>
      </c>
      <c r="B133" s="11">
        <v>45309</v>
      </c>
      <c r="C133" s="8" t="s">
        <v>48</v>
      </c>
      <c r="D133" s="10" t="s">
        <v>311</v>
      </c>
      <c r="E133" s="9" t="s">
        <v>286</v>
      </c>
      <c r="F133" s="10" t="s">
        <v>287</v>
      </c>
      <c r="G133" s="8" t="s">
        <v>37</v>
      </c>
      <c r="H133" s="8" t="s">
        <v>23</v>
      </c>
      <c r="I133" s="8" t="s">
        <v>24</v>
      </c>
      <c r="J133" s="12">
        <v>35</v>
      </c>
      <c r="K133" s="12">
        <v>0</v>
      </c>
      <c r="L133" s="12">
        <v>35</v>
      </c>
      <c r="Q133" s="10">
        <f t="shared" si="4"/>
        <v>1296.2399999999927</v>
      </c>
      <c r="S133" s="10"/>
    </row>
    <row r="134" spans="1:19" x14ac:dyDescent="0.3">
      <c r="A134" s="8">
        <v>133</v>
      </c>
      <c r="B134" s="11">
        <v>45315</v>
      </c>
      <c r="C134" s="8" t="s">
        <v>18</v>
      </c>
      <c r="D134" s="10" t="s">
        <v>52</v>
      </c>
      <c r="E134" s="8" t="s">
        <v>20</v>
      </c>
      <c r="F134" s="10" t="s">
        <v>53</v>
      </c>
      <c r="G134" s="8" t="s">
        <v>37</v>
      </c>
      <c r="H134" s="8" t="s">
        <v>23</v>
      </c>
      <c r="I134" s="8" t="s">
        <v>24</v>
      </c>
      <c r="J134" s="12">
        <v>11.67</v>
      </c>
      <c r="K134" s="12">
        <v>2.33</v>
      </c>
      <c r="L134" s="10">
        <v>14</v>
      </c>
      <c r="Q134" s="10">
        <f t="shared" si="4"/>
        <v>1282.2399999999927</v>
      </c>
      <c r="S134" s="10"/>
    </row>
    <row r="135" spans="1:19" x14ac:dyDescent="0.3">
      <c r="A135" s="8">
        <v>134</v>
      </c>
      <c r="B135" s="11">
        <v>45321</v>
      </c>
      <c r="C135" s="8" t="s">
        <v>18</v>
      </c>
      <c r="D135" s="10" t="s">
        <v>60</v>
      </c>
      <c r="E135" s="8" t="s">
        <v>20</v>
      </c>
      <c r="F135" s="10" t="s">
        <v>61</v>
      </c>
      <c r="G135" s="8" t="s">
        <v>62</v>
      </c>
      <c r="H135" s="8" t="s">
        <v>23</v>
      </c>
      <c r="I135" s="8" t="s">
        <v>24</v>
      </c>
      <c r="J135" s="10">
        <v>25.9</v>
      </c>
      <c r="K135" s="12">
        <v>0</v>
      </c>
      <c r="L135" s="10">
        <v>25.9</v>
      </c>
      <c r="Q135" s="10">
        <f t="shared" si="4"/>
        <v>1256.3399999999926</v>
      </c>
      <c r="S135" s="10"/>
    </row>
    <row r="136" spans="1:19" x14ac:dyDescent="0.3">
      <c r="A136" s="8">
        <v>135</v>
      </c>
      <c r="B136" s="11">
        <v>45321</v>
      </c>
      <c r="C136" s="8" t="s">
        <v>18</v>
      </c>
      <c r="D136" s="10" t="s">
        <v>63</v>
      </c>
      <c r="E136" s="8" t="s">
        <v>20</v>
      </c>
      <c r="F136" s="10" t="s">
        <v>64</v>
      </c>
      <c r="G136" s="8" t="s">
        <v>37</v>
      </c>
      <c r="H136" s="8" t="s">
        <v>23</v>
      </c>
      <c r="I136" s="8" t="s">
        <v>24</v>
      </c>
      <c r="J136" s="10">
        <v>20</v>
      </c>
      <c r="K136" s="10">
        <v>0</v>
      </c>
      <c r="L136" s="10">
        <v>20</v>
      </c>
      <c r="Q136" s="10">
        <f t="shared" si="4"/>
        <v>1236.3399999999926</v>
      </c>
      <c r="S136" s="10"/>
    </row>
    <row r="137" spans="1:19" s="50" customFormat="1" x14ac:dyDescent="0.3">
      <c r="A137" s="8">
        <v>136</v>
      </c>
      <c r="B137" s="11">
        <v>45323</v>
      </c>
      <c r="C137" s="8" t="s">
        <v>215</v>
      </c>
      <c r="D137" s="10" t="s">
        <v>337</v>
      </c>
      <c r="E137" s="10" t="s">
        <v>324</v>
      </c>
      <c r="F137" s="9" t="s">
        <v>325</v>
      </c>
      <c r="G137" s="8" t="s">
        <v>138</v>
      </c>
      <c r="H137" s="10" t="s">
        <v>23</v>
      </c>
      <c r="I137" s="10" t="s">
        <v>24</v>
      </c>
      <c r="J137" s="12">
        <v>100</v>
      </c>
      <c r="K137" s="12">
        <v>0</v>
      </c>
      <c r="L137" s="10">
        <v>100</v>
      </c>
      <c r="M137" s="10"/>
      <c r="N137" s="26"/>
      <c r="O137" s="9"/>
      <c r="P137" s="17"/>
      <c r="Q137" s="10">
        <f t="shared" si="4"/>
        <v>1136.3399999999926</v>
      </c>
      <c r="S137" s="52"/>
    </row>
    <row r="138" spans="1:19" s="50" customFormat="1" x14ac:dyDescent="0.3">
      <c r="A138" s="8">
        <v>137</v>
      </c>
      <c r="B138" s="11">
        <v>45323</v>
      </c>
      <c r="C138" s="8" t="s">
        <v>18</v>
      </c>
      <c r="D138" s="10" t="s">
        <v>19</v>
      </c>
      <c r="E138" s="8" t="s">
        <v>20</v>
      </c>
      <c r="F138" s="10" t="s">
        <v>21</v>
      </c>
      <c r="G138" s="8" t="s">
        <v>22</v>
      </c>
      <c r="H138" s="8" t="s">
        <v>23</v>
      </c>
      <c r="I138" s="8" t="s">
        <v>24</v>
      </c>
      <c r="J138" s="10">
        <v>60</v>
      </c>
      <c r="K138" s="12">
        <v>0</v>
      </c>
      <c r="L138" s="10">
        <v>60</v>
      </c>
      <c r="M138" s="10"/>
      <c r="N138" s="26"/>
      <c r="O138" s="9"/>
      <c r="P138" s="17"/>
      <c r="Q138" s="10">
        <f t="shared" si="4"/>
        <v>1076.3399999999926</v>
      </c>
      <c r="S138" s="52"/>
    </row>
    <row r="139" spans="1:19" s="50" customFormat="1" x14ac:dyDescent="0.3">
      <c r="A139" s="8">
        <v>138</v>
      </c>
      <c r="B139" s="11">
        <v>45324</v>
      </c>
      <c r="C139" s="8" t="s">
        <v>56</v>
      </c>
      <c r="D139" s="10" t="s">
        <v>336</v>
      </c>
      <c r="E139" s="8"/>
      <c r="F139" s="10" t="s">
        <v>219</v>
      </c>
      <c r="G139" s="10" t="s">
        <v>20</v>
      </c>
      <c r="H139" s="10" t="s">
        <v>20</v>
      </c>
      <c r="I139" s="8" t="s">
        <v>121</v>
      </c>
      <c r="J139" s="12"/>
      <c r="K139" s="12"/>
      <c r="L139" s="10"/>
      <c r="M139" s="10">
        <v>50</v>
      </c>
      <c r="N139" s="26"/>
      <c r="O139" s="9"/>
      <c r="P139" s="17"/>
      <c r="Q139" s="10">
        <f t="shared" si="4"/>
        <v>1126.3399999999926</v>
      </c>
      <c r="S139" s="52"/>
    </row>
    <row r="140" spans="1:19" s="50" customFormat="1" x14ac:dyDescent="0.3">
      <c r="A140" s="8">
        <v>139</v>
      </c>
      <c r="B140" s="11">
        <v>45327</v>
      </c>
      <c r="C140" s="8" t="s">
        <v>215</v>
      </c>
      <c r="D140" s="10" t="s">
        <v>332</v>
      </c>
      <c r="E140" s="9" t="s">
        <v>35</v>
      </c>
      <c r="F140" s="10" t="s">
        <v>40</v>
      </c>
      <c r="G140" s="10" t="s">
        <v>41</v>
      </c>
      <c r="H140" s="8" t="s">
        <v>23</v>
      </c>
      <c r="I140" s="8" t="s">
        <v>42</v>
      </c>
      <c r="J140" s="10">
        <v>368.63</v>
      </c>
      <c r="K140" s="12">
        <v>0</v>
      </c>
      <c r="L140" s="10">
        <v>368.63</v>
      </c>
      <c r="M140" s="10"/>
      <c r="N140" s="26"/>
      <c r="O140" s="9"/>
      <c r="P140" s="17"/>
      <c r="Q140" s="10">
        <f t="shared" si="4"/>
        <v>757.70999999999265</v>
      </c>
      <c r="S140" s="52"/>
    </row>
    <row r="141" spans="1:19" s="50" customFormat="1" x14ac:dyDescent="0.3">
      <c r="A141" s="8">
        <v>140</v>
      </c>
      <c r="B141" s="11">
        <v>45327</v>
      </c>
      <c r="C141" s="8" t="s">
        <v>215</v>
      </c>
      <c r="D141" s="10" t="s">
        <v>333</v>
      </c>
      <c r="E141" s="9" t="s">
        <v>228</v>
      </c>
      <c r="F141" s="9" t="s">
        <v>36</v>
      </c>
      <c r="G141" s="10" t="s">
        <v>37</v>
      </c>
      <c r="H141" s="10" t="s">
        <v>23</v>
      </c>
      <c r="I141" s="10" t="s">
        <v>24</v>
      </c>
      <c r="J141" s="12">
        <v>10</v>
      </c>
      <c r="K141" s="12">
        <v>0</v>
      </c>
      <c r="L141" s="12">
        <v>10</v>
      </c>
      <c r="M141" s="10"/>
      <c r="N141" s="26"/>
      <c r="O141" s="9"/>
      <c r="P141" s="17"/>
      <c r="Q141" s="10">
        <f t="shared" si="4"/>
        <v>747.70999999999265</v>
      </c>
      <c r="S141" s="52"/>
    </row>
    <row r="142" spans="1:19" s="50" customFormat="1" x14ac:dyDescent="0.3">
      <c r="A142" s="8">
        <v>141</v>
      </c>
      <c r="B142" s="11">
        <v>45327</v>
      </c>
      <c r="C142" s="8" t="s">
        <v>215</v>
      </c>
      <c r="D142" s="10" t="s">
        <v>334</v>
      </c>
      <c r="E142" s="9" t="s">
        <v>323</v>
      </c>
      <c r="F142" s="10" t="s">
        <v>105</v>
      </c>
      <c r="G142" s="8" t="s">
        <v>41</v>
      </c>
      <c r="H142" s="8" t="s">
        <v>23</v>
      </c>
      <c r="I142" s="8" t="s">
        <v>42</v>
      </c>
      <c r="J142" s="12">
        <v>92</v>
      </c>
      <c r="K142" s="12">
        <v>0</v>
      </c>
      <c r="L142" s="12">
        <v>92</v>
      </c>
      <c r="M142" s="10"/>
      <c r="N142" s="26"/>
      <c r="O142" s="9"/>
      <c r="P142" s="17"/>
      <c r="Q142" s="10">
        <f t="shared" si="4"/>
        <v>655.70999999999265</v>
      </c>
      <c r="S142" s="52"/>
    </row>
    <row r="143" spans="1:19" s="50" customFormat="1" x14ac:dyDescent="0.3">
      <c r="A143" s="8">
        <v>142</v>
      </c>
      <c r="B143" s="11">
        <v>45327</v>
      </c>
      <c r="C143" s="8" t="s">
        <v>215</v>
      </c>
      <c r="D143" s="10" t="s">
        <v>335</v>
      </c>
      <c r="E143" s="9" t="s">
        <v>308</v>
      </c>
      <c r="F143" s="9" t="s">
        <v>309</v>
      </c>
      <c r="G143" s="8" t="s">
        <v>145</v>
      </c>
      <c r="H143" s="10" t="s">
        <v>23</v>
      </c>
      <c r="I143" s="10" t="s">
        <v>24</v>
      </c>
      <c r="J143" s="12">
        <v>40.159999999999997</v>
      </c>
      <c r="K143" s="12">
        <v>8.0299999999999994</v>
      </c>
      <c r="L143" s="12">
        <v>48.19</v>
      </c>
      <c r="M143" s="10"/>
      <c r="N143" s="26"/>
      <c r="O143" s="9"/>
      <c r="P143" s="17"/>
      <c r="Q143" s="10">
        <f t="shared" si="4"/>
        <v>607.51999999999271</v>
      </c>
      <c r="S143" s="52"/>
    </row>
    <row r="144" spans="1:19" s="50" customFormat="1" x14ac:dyDescent="0.3">
      <c r="A144" s="8">
        <v>143</v>
      </c>
      <c r="B144" s="11">
        <v>45334</v>
      </c>
      <c r="C144" s="8" t="s">
        <v>215</v>
      </c>
      <c r="D144" s="10" t="s">
        <v>331</v>
      </c>
      <c r="E144" s="9" t="s">
        <v>329</v>
      </c>
      <c r="F144" s="10" t="s">
        <v>330</v>
      </c>
      <c r="G144" s="10" t="s">
        <v>93</v>
      </c>
      <c r="H144" s="10" t="s">
        <v>23</v>
      </c>
      <c r="I144" s="10" t="s">
        <v>24</v>
      </c>
      <c r="J144" s="12">
        <v>209.99</v>
      </c>
      <c r="K144" s="12">
        <v>42</v>
      </c>
      <c r="L144" s="12">
        <v>251.99</v>
      </c>
      <c r="M144" s="10"/>
      <c r="N144" s="11">
        <v>45329</v>
      </c>
      <c r="O144" s="9"/>
      <c r="P144" s="17"/>
      <c r="Q144" s="10">
        <f t="shared" si="4"/>
        <v>355.5299999999927</v>
      </c>
      <c r="S144" s="52"/>
    </row>
    <row r="145" spans="1:19" s="50" customFormat="1" x14ac:dyDescent="0.3">
      <c r="A145" s="8">
        <v>144</v>
      </c>
      <c r="B145" s="11">
        <v>45337</v>
      </c>
      <c r="C145" s="8" t="s">
        <v>48</v>
      </c>
      <c r="D145" s="10" t="s">
        <v>49</v>
      </c>
      <c r="E145" s="8" t="s">
        <v>20</v>
      </c>
      <c r="F145" s="10" t="s">
        <v>22</v>
      </c>
      <c r="G145" s="8" t="s">
        <v>22</v>
      </c>
      <c r="H145" s="8" t="s">
        <v>23</v>
      </c>
      <c r="I145" s="8" t="s">
        <v>24</v>
      </c>
      <c r="J145" s="12">
        <v>90.48</v>
      </c>
      <c r="K145" s="12">
        <v>18.100000000000001</v>
      </c>
      <c r="L145" s="10">
        <v>108.58</v>
      </c>
      <c r="M145" s="10"/>
      <c r="N145" s="26"/>
      <c r="O145" s="9"/>
      <c r="P145" s="17"/>
      <c r="Q145" s="10">
        <f t="shared" si="4"/>
        <v>246.94999999999271</v>
      </c>
      <c r="S145" s="52"/>
    </row>
    <row r="146" spans="1:19" s="50" customFormat="1" x14ac:dyDescent="0.3">
      <c r="A146" s="8">
        <v>145</v>
      </c>
      <c r="B146" s="11">
        <v>45351</v>
      </c>
      <c r="C146" s="8" t="s">
        <v>18</v>
      </c>
      <c r="D146" s="10" t="s">
        <v>60</v>
      </c>
      <c r="E146" s="8" t="s">
        <v>20</v>
      </c>
      <c r="F146" s="10" t="s">
        <v>61</v>
      </c>
      <c r="G146" s="8" t="s">
        <v>62</v>
      </c>
      <c r="H146" s="8" t="s">
        <v>23</v>
      </c>
      <c r="I146" s="8" t="s">
        <v>24</v>
      </c>
      <c r="J146" s="10">
        <v>25.9</v>
      </c>
      <c r="K146" s="12">
        <v>0</v>
      </c>
      <c r="L146" s="10">
        <v>25.9</v>
      </c>
      <c r="M146" s="10"/>
      <c r="N146" s="26"/>
      <c r="O146" s="9"/>
      <c r="P146" s="17"/>
      <c r="Q146" s="10">
        <f t="shared" si="4"/>
        <v>221.04999999999271</v>
      </c>
      <c r="S146" s="52"/>
    </row>
    <row r="147" spans="1:19" s="50" customFormat="1" x14ac:dyDescent="0.3">
      <c r="A147" s="8">
        <v>146</v>
      </c>
      <c r="B147" s="11">
        <v>45351</v>
      </c>
      <c r="C147" s="8" t="s">
        <v>18</v>
      </c>
      <c r="D147" s="10" t="s">
        <v>63</v>
      </c>
      <c r="E147" s="8" t="s">
        <v>20</v>
      </c>
      <c r="F147" s="10" t="s">
        <v>64</v>
      </c>
      <c r="G147" s="8" t="s">
        <v>37</v>
      </c>
      <c r="H147" s="8" t="s">
        <v>23</v>
      </c>
      <c r="I147" s="8" t="s">
        <v>24</v>
      </c>
      <c r="J147" s="10">
        <v>20</v>
      </c>
      <c r="K147" s="10">
        <v>0</v>
      </c>
      <c r="L147" s="10">
        <v>20</v>
      </c>
      <c r="M147" s="10"/>
      <c r="N147" s="26"/>
      <c r="O147" s="9"/>
      <c r="P147" s="17"/>
      <c r="Q147" s="10">
        <f t="shared" si="4"/>
        <v>201.04999999999271</v>
      </c>
      <c r="S147" s="52"/>
    </row>
    <row r="148" spans="1:19" x14ac:dyDescent="0.3">
      <c r="A148" s="8">
        <v>147</v>
      </c>
      <c r="B148" s="11">
        <v>45352</v>
      </c>
      <c r="C148" s="8" t="s">
        <v>18</v>
      </c>
      <c r="D148" s="10" t="s">
        <v>19</v>
      </c>
      <c r="E148" s="8" t="s">
        <v>20</v>
      </c>
      <c r="F148" s="10" t="s">
        <v>21</v>
      </c>
      <c r="G148" s="8" t="s">
        <v>22</v>
      </c>
      <c r="H148" s="8" t="s">
        <v>23</v>
      </c>
      <c r="I148" s="8" t="s">
        <v>24</v>
      </c>
      <c r="J148" s="10">
        <v>60</v>
      </c>
      <c r="K148" s="12">
        <v>0</v>
      </c>
      <c r="L148" s="10">
        <v>60</v>
      </c>
      <c r="Q148" s="10">
        <f t="shared" si="4"/>
        <v>141.04999999999271</v>
      </c>
      <c r="S148" s="10"/>
    </row>
    <row r="149" spans="1:19" x14ac:dyDescent="0.3">
      <c r="A149" s="8">
        <v>148</v>
      </c>
      <c r="B149" s="11">
        <v>45359</v>
      </c>
      <c r="C149" s="8" t="s">
        <v>367</v>
      </c>
      <c r="D149" s="8" t="s">
        <v>359</v>
      </c>
      <c r="E149" s="9" t="s">
        <v>356</v>
      </c>
      <c r="F149" s="10" t="s">
        <v>105</v>
      </c>
      <c r="G149" s="8" t="s">
        <v>41</v>
      </c>
      <c r="H149" s="8" t="s">
        <v>23</v>
      </c>
      <c r="I149" s="8" t="s">
        <v>42</v>
      </c>
      <c r="J149" s="10">
        <v>32.61</v>
      </c>
      <c r="K149" s="12">
        <v>0</v>
      </c>
      <c r="L149" s="10">
        <v>32.61</v>
      </c>
      <c r="Q149" s="10">
        <f t="shared" si="4"/>
        <v>108.43999999999271</v>
      </c>
      <c r="S149" s="10"/>
    </row>
    <row r="150" spans="1:19" x14ac:dyDescent="0.3">
      <c r="A150" s="8">
        <v>149</v>
      </c>
      <c r="B150" s="11">
        <v>45359</v>
      </c>
      <c r="C150" s="8" t="s">
        <v>372</v>
      </c>
      <c r="D150" s="8" t="s">
        <v>360</v>
      </c>
      <c r="E150" s="9" t="s">
        <v>342</v>
      </c>
      <c r="F150" s="10" t="s">
        <v>351</v>
      </c>
      <c r="G150" s="8" t="s">
        <v>37</v>
      </c>
      <c r="H150" s="8" t="s">
        <v>23</v>
      </c>
      <c r="I150" s="10" t="s">
        <v>24</v>
      </c>
      <c r="J150" s="12">
        <v>18.75</v>
      </c>
      <c r="K150" s="12">
        <v>0</v>
      </c>
      <c r="L150" s="12">
        <v>18.75</v>
      </c>
      <c r="N150" s="11">
        <v>45322</v>
      </c>
      <c r="O150" s="9" t="s">
        <v>20</v>
      </c>
      <c r="P150" s="10" t="s">
        <v>352</v>
      </c>
      <c r="Q150" s="10">
        <f t="shared" si="4"/>
        <v>89.689999999992708</v>
      </c>
      <c r="S150" s="10"/>
    </row>
    <row r="151" spans="1:19" x14ac:dyDescent="0.3">
      <c r="A151" s="8">
        <v>150</v>
      </c>
      <c r="B151" s="11">
        <v>45359</v>
      </c>
      <c r="C151" s="8" t="s">
        <v>373</v>
      </c>
      <c r="D151" s="8" t="s">
        <v>360</v>
      </c>
      <c r="E151" s="9" t="s">
        <v>343</v>
      </c>
      <c r="F151" s="10" t="s">
        <v>351</v>
      </c>
      <c r="G151" s="8" t="s">
        <v>37</v>
      </c>
      <c r="H151" s="8" t="s">
        <v>23</v>
      </c>
      <c r="I151" s="10" t="s">
        <v>24</v>
      </c>
      <c r="J151" s="12">
        <v>18.75</v>
      </c>
      <c r="K151" s="12">
        <v>0</v>
      </c>
      <c r="L151" s="12">
        <v>18.75</v>
      </c>
      <c r="N151" s="11">
        <v>45348</v>
      </c>
      <c r="O151" s="9" t="s">
        <v>20</v>
      </c>
      <c r="P151" s="10" t="s">
        <v>352</v>
      </c>
      <c r="Q151" s="10">
        <f t="shared" si="4"/>
        <v>70.939999999992708</v>
      </c>
      <c r="S151" s="10"/>
    </row>
    <row r="152" spans="1:19" x14ac:dyDescent="0.3">
      <c r="A152" s="8">
        <v>151</v>
      </c>
      <c r="B152" s="11">
        <v>45359</v>
      </c>
      <c r="C152" s="8" t="s">
        <v>371</v>
      </c>
      <c r="D152" s="8" t="s">
        <v>361</v>
      </c>
      <c r="E152" s="9" t="s">
        <v>341</v>
      </c>
      <c r="F152" s="10" t="s">
        <v>350</v>
      </c>
      <c r="G152" s="8" t="s">
        <v>74</v>
      </c>
      <c r="H152" s="8" t="s">
        <v>23</v>
      </c>
      <c r="I152" s="10" t="s">
        <v>24</v>
      </c>
      <c r="J152" s="12">
        <v>1500</v>
      </c>
      <c r="K152" s="12">
        <v>300</v>
      </c>
      <c r="L152" s="12">
        <v>1800</v>
      </c>
      <c r="Q152" s="10">
        <f t="shared" si="4"/>
        <v>-1729.0600000000072</v>
      </c>
      <c r="S152" s="10"/>
    </row>
    <row r="153" spans="1:19" x14ac:dyDescent="0.3">
      <c r="A153" s="8">
        <v>152</v>
      </c>
      <c r="B153" s="11">
        <v>45359</v>
      </c>
      <c r="C153" s="8" t="s">
        <v>370</v>
      </c>
      <c r="D153" s="8" t="s">
        <v>362</v>
      </c>
      <c r="E153" s="10" t="s">
        <v>102</v>
      </c>
      <c r="F153" s="9" t="s">
        <v>103</v>
      </c>
      <c r="G153" s="8" t="s">
        <v>104</v>
      </c>
      <c r="H153" s="8" t="s">
        <v>23</v>
      </c>
      <c r="I153" s="10" t="s">
        <v>24</v>
      </c>
      <c r="J153" s="12">
        <v>1110</v>
      </c>
      <c r="K153" s="12">
        <v>222</v>
      </c>
      <c r="L153" s="12">
        <v>1332</v>
      </c>
      <c r="N153" s="11">
        <v>45295</v>
      </c>
      <c r="O153" s="85" t="s">
        <v>349</v>
      </c>
      <c r="P153" s="10" t="s">
        <v>344</v>
      </c>
      <c r="Q153" s="10">
        <f t="shared" si="4"/>
        <v>-3061.0600000000072</v>
      </c>
      <c r="S153" s="10"/>
    </row>
    <row r="154" spans="1:19" x14ac:dyDescent="0.3">
      <c r="A154" s="8">
        <v>153</v>
      </c>
      <c r="B154" s="11">
        <v>45359</v>
      </c>
      <c r="C154" s="8" t="s">
        <v>215</v>
      </c>
      <c r="D154" s="8" t="s">
        <v>363</v>
      </c>
      <c r="E154" s="9" t="s">
        <v>35</v>
      </c>
      <c r="F154" s="10" t="s">
        <v>40</v>
      </c>
      <c r="G154" s="10" t="s">
        <v>41</v>
      </c>
      <c r="H154" s="8" t="s">
        <v>23</v>
      </c>
      <c r="I154" s="8" t="s">
        <v>42</v>
      </c>
      <c r="J154" s="10">
        <v>795.28</v>
      </c>
      <c r="K154" s="10">
        <v>0</v>
      </c>
      <c r="L154" s="10">
        <v>795.28</v>
      </c>
      <c r="Q154" s="10">
        <f t="shared" si="4"/>
        <v>-3856.3400000000074</v>
      </c>
      <c r="S154" s="10"/>
    </row>
    <row r="155" spans="1:19" x14ac:dyDescent="0.3">
      <c r="A155" s="8">
        <v>154</v>
      </c>
      <c r="B155" s="11">
        <v>45359</v>
      </c>
      <c r="C155" s="8" t="s">
        <v>369</v>
      </c>
      <c r="D155" s="8" t="s">
        <v>364</v>
      </c>
      <c r="E155" s="9" t="s">
        <v>329</v>
      </c>
      <c r="F155" s="10" t="s">
        <v>348</v>
      </c>
      <c r="G155" s="8" t="s">
        <v>93</v>
      </c>
      <c r="H155" s="8" t="s">
        <v>23</v>
      </c>
      <c r="I155" s="10" t="s">
        <v>24</v>
      </c>
      <c r="J155" s="12">
        <v>209.99</v>
      </c>
      <c r="K155" s="12">
        <v>42</v>
      </c>
      <c r="L155" s="12">
        <v>251.99</v>
      </c>
      <c r="N155" s="11">
        <v>45355</v>
      </c>
      <c r="O155" s="85" t="s">
        <v>346</v>
      </c>
      <c r="P155" s="10" t="s">
        <v>344</v>
      </c>
      <c r="Q155" s="10">
        <f t="shared" si="4"/>
        <v>-4108.3300000000072</v>
      </c>
      <c r="S155" s="10"/>
    </row>
    <row r="156" spans="1:19" x14ac:dyDescent="0.3">
      <c r="A156" s="8">
        <v>155</v>
      </c>
      <c r="B156" s="11">
        <v>45359</v>
      </c>
      <c r="C156" s="8" t="s">
        <v>367</v>
      </c>
      <c r="D156" s="8" t="s">
        <v>365</v>
      </c>
      <c r="E156" s="9" t="s">
        <v>356</v>
      </c>
      <c r="F156" s="10" t="s">
        <v>105</v>
      </c>
      <c r="G156" s="8" t="s">
        <v>41</v>
      </c>
      <c r="H156" s="8" t="s">
        <v>23</v>
      </c>
      <c r="I156" s="8" t="s">
        <v>42</v>
      </c>
      <c r="J156" s="10">
        <v>199</v>
      </c>
      <c r="K156" s="10">
        <v>0</v>
      </c>
      <c r="L156" s="10">
        <v>199</v>
      </c>
      <c r="Q156" s="10">
        <f t="shared" si="4"/>
        <v>-4307.3300000000072</v>
      </c>
      <c r="S156" s="10"/>
    </row>
    <row r="157" spans="1:19" x14ac:dyDescent="0.3">
      <c r="A157" s="8">
        <v>156</v>
      </c>
      <c r="B157" s="11">
        <v>45359</v>
      </c>
      <c r="C157" s="8" t="s">
        <v>368</v>
      </c>
      <c r="D157" s="8" t="s">
        <v>366</v>
      </c>
      <c r="E157" s="9" t="s">
        <v>340</v>
      </c>
      <c r="F157" s="10" t="s">
        <v>347</v>
      </c>
      <c r="G157" s="8" t="s">
        <v>145</v>
      </c>
      <c r="H157" s="8" t="s">
        <v>23</v>
      </c>
      <c r="I157" s="10" t="s">
        <v>24</v>
      </c>
      <c r="J157" s="12">
        <v>825</v>
      </c>
      <c r="K157" s="12">
        <v>165</v>
      </c>
      <c r="L157" s="12">
        <v>990</v>
      </c>
      <c r="N157" s="11">
        <v>45349</v>
      </c>
      <c r="O157" s="85" t="s">
        <v>345</v>
      </c>
      <c r="P157" s="10" t="s">
        <v>344</v>
      </c>
      <c r="Q157" s="10">
        <f t="shared" si="4"/>
        <v>-5297.3300000000072</v>
      </c>
      <c r="S157" s="10"/>
    </row>
    <row r="158" spans="1:19" x14ac:dyDescent="0.3">
      <c r="A158" s="8">
        <v>157</v>
      </c>
      <c r="B158" s="11">
        <v>45359</v>
      </c>
      <c r="C158" s="8" t="s">
        <v>281</v>
      </c>
      <c r="D158" s="9" t="s">
        <v>288</v>
      </c>
      <c r="F158" s="8"/>
      <c r="G158" s="8"/>
      <c r="H158" s="8"/>
      <c r="I158" s="8" t="s">
        <v>125</v>
      </c>
      <c r="J158" s="10"/>
      <c r="K158" s="10"/>
      <c r="L158" s="10"/>
      <c r="M158" s="10">
        <v>10022.790000000001</v>
      </c>
      <c r="Q158" s="10">
        <f t="shared" si="4"/>
        <v>4725.4599999999937</v>
      </c>
      <c r="S158" s="10"/>
    </row>
    <row r="159" spans="1:19" x14ac:dyDescent="0.3">
      <c r="A159" s="8">
        <v>158</v>
      </c>
      <c r="B159" s="11">
        <v>45366</v>
      </c>
      <c r="C159" s="8" t="s">
        <v>48</v>
      </c>
      <c r="D159" s="8" t="s">
        <v>49</v>
      </c>
      <c r="E159" s="8" t="s">
        <v>20</v>
      </c>
      <c r="F159" s="10" t="s">
        <v>22</v>
      </c>
      <c r="G159" s="8" t="s">
        <v>22</v>
      </c>
      <c r="H159" s="8" t="s">
        <v>23</v>
      </c>
      <c r="I159" s="8" t="s">
        <v>24</v>
      </c>
      <c r="J159" s="10">
        <v>124.62</v>
      </c>
      <c r="K159" s="10">
        <v>24.92</v>
      </c>
      <c r="L159" s="10">
        <v>149.54</v>
      </c>
      <c r="Q159" s="10">
        <f t="shared" si="4"/>
        <v>4575.9199999999937</v>
      </c>
      <c r="S159" s="10"/>
    </row>
    <row r="160" spans="1:19" x14ac:dyDescent="0.3">
      <c r="A160" s="8">
        <v>159</v>
      </c>
      <c r="B160" s="11">
        <v>45378</v>
      </c>
      <c r="C160" s="8" t="s">
        <v>215</v>
      </c>
      <c r="D160" s="8" t="s">
        <v>357</v>
      </c>
      <c r="E160" s="8" t="s">
        <v>384</v>
      </c>
      <c r="F160" s="10" t="s">
        <v>112</v>
      </c>
      <c r="G160" s="8" t="s">
        <v>138</v>
      </c>
      <c r="H160" s="8" t="s">
        <v>23</v>
      </c>
      <c r="I160" s="8" t="s">
        <v>24</v>
      </c>
      <c r="J160" s="12">
        <v>150</v>
      </c>
      <c r="K160" s="10">
        <v>0</v>
      </c>
      <c r="L160" s="10">
        <v>150</v>
      </c>
      <c r="Q160" s="10">
        <f t="shared" si="4"/>
        <v>4425.9199999999937</v>
      </c>
      <c r="S160" s="10"/>
    </row>
    <row r="161" spans="1:19" x14ac:dyDescent="0.3">
      <c r="A161" s="8">
        <v>160</v>
      </c>
      <c r="B161" s="11">
        <v>45378</v>
      </c>
      <c r="C161" s="8" t="s">
        <v>215</v>
      </c>
      <c r="D161" s="8" t="s">
        <v>358</v>
      </c>
      <c r="E161" s="8" t="s">
        <v>383</v>
      </c>
      <c r="F161" s="10" t="s">
        <v>112</v>
      </c>
      <c r="G161" s="8" t="s">
        <v>150</v>
      </c>
      <c r="H161" s="8" t="s">
        <v>23</v>
      </c>
      <c r="I161" s="8" t="s">
        <v>24</v>
      </c>
      <c r="J161" s="10">
        <v>2500</v>
      </c>
      <c r="K161" s="10">
        <v>0</v>
      </c>
      <c r="L161" s="10">
        <v>2500</v>
      </c>
      <c r="Q161" s="10">
        <f t="shared" si="4"/>
        <v>1925.9199999999937</v>
      </c>
      <c r="S161" s="10"/>
    </row>
    <row r="162" spans="1:19" ht="14.5" x14ac:dyDescent="0.35">
      <c r="B162" s="42"/>
      <c r="C162" s="42"/>
      <c r="F162" s="8"/>
      <c r="G162" s="8"/>
      <c r="H162" s="8"/>
      <c r="I162" s="8"/>
      <c r="J162" s="42"/>
      <c r="K162" s="42"/>
      <c r="L162" s="42"/>
      <c r="M162" s="12"/>
    </row>
    <row r="163" spans="1:19" s="4" customFormat="1" x14ac:dyDescent="0.3">
      <c r="A163" s="8"/>
      <c r="B163" s="4" t="s">
        <v>114</v>
      </c>
      <c r="D163" s="5"/>
      <c r="F163" s="16"/>
      <c r="G163" s="16"/>
      <c r="H163" s="16"/>
      <c r="I163" s="16"/>
      <c r="J163" s="6">
        <f>SUM(J3:J162)</f>
        <v>72357.463333333333</v>
      </c>
      <c r="K163" s="6">
        <f>SUM(K3:K162)</f>
        <v>5107.4466666666667</v>
      </c>
      <c r="L163" s="6">
        <f>SUM(L3:L162)</f>
        <v>77464.909999999989</v>
      </c>
      <c r="M163" s="6">
        <f>SUM(M3:M162)</f>
        <v>64679.03</v>
      </c>
      <c r="N163" s="27"/>
      <c r="O163" s="5"/>
      <c r="P163" s="22"/>
      <c r="Q163" s="16">
        <f>Q161</f>
        <v>1925.9199999999937</v>
      </c>
    </row>
    <row r="164" spans="1:19" s="29" customFormat="1" hidden="1" x14ac:dyDescent="0.3">
      <c r="A164" s="8"/>
      <c r="B164" s="39" t="s">
        <v>115</v>
      </c>
      <c r="D164" s="30"/>
      <c r="F164" s="24"/>
      <c r="G164" s="8"/>
      <c r="H164" s="24"/>
      <c r="I164" s="24"/>
      <c r="J164" s="31"/>
      <c r="K164" s="31"/>
      <c r="L164" s="31">
        <f>L163-K163-J163</f>
        <v>0</v>
      </c>
      <c r="M164" s="24"/>
      <c r="N164" s="32"/>
      <c r="O164" s="30"/>
      <c r="P164" s="33"/>
      <c r="Q164" s="24">
        <f>Q163-Q2+J163+K163-M163</f>
        <v>0</v>
      </c>
    </row>
    <row r="165" spans="1:19" hidden="1" x14ac:dyDescent="0.3">
      <c r="B165" s="31" t="s">
        <v>115</v>
      </c>
      <c r="F165" s="8"/>
      <c r="G165" s="8"/>
      <c r="H165" s="8"/>
      <c r="I165" s="8"/>
      <c r="J165" s="8"/>
      <c r="K165" s="8"/>
      <c r="L165" s="8"/>
      <c r="N165" s="8"/>
      <c r="O165" s="12"/>
      <c r="Q165" s="24">
        <f>(Q163-Q2)-(M163-L163)</f>
        <v>0</v>
      </c>
    </row>
    <row r="166" spans="1:19" hidden="1" x14ac:dyDescent="0.3">
      <c r="B166" s="31" t="s">
        <v>115</v>
      </c>
      <c r="Q166" s="31">
        <f>Q167-Q163</f>
        <v>6.3664629124104977E-12</v>
      </c>
    </row>
    <row r="167" spans="1:19" hidden="1" x14ac:dyDescent="0.3">
      <c r="G167" s="8"/>
      <c r="H167" s="8"/>
      <c r="I167" s="8"/>
      <c r="O167" s="9" t="s">
        <v>116</v>
      </c>
      <c r="Q167" s="52">
        <v>1925.92</v>
      </c>
    </row>
    <row r="168" spans="1:19" x14ac:dyDescent="0.3">
      <c r="B168" s="11"/>
      <c r="C168" s="9"/>
      <c r="E168" s="9"/>
      <c r="H168" s="8"/>
      <c r="I168" s="8"/>
      <c r="L168" s="10"/>
      <c r="Q168" s="8"/>
    </row>
    <row r="169" spans="1:19" x14ac:dyDescent="0.3">
      <c r="B169" s="50"/>
      <c r="C169" s="50"/>
      <c r="D169" s="52"/>
      <c r="E169" s="77"/>
      <c r="I169" s="50"/>
      <c r="L169" s="52"/>
      <c r="M169" s="50"/>
      <c r="Q169" s="8"/>
    </row>
    <row r="170" spans="1:19" x14ac:dyDescent="0.3">
      <c r="B170" s="57"/>
      <c r="C170" s="50"/>
      <c r="D170" s="52"/>
      <c r="E170" s="50"/>
      <c r="H170" s="52"/>
      <c r="I170" s="52"/>
      <c r="L170" s="52"/>
    </row>
    <row r="171" spans="1:19" x14ac:dyDescent="0.3">
      <c r="B171" s="57"/>
      <c r="C171" s="50"/>
      <c r="D171" s="50"/>
      <c r="E171" s="50"/>
      <c r="I171" s="50"/>
      <c r="J171" s="8"/>
      <c r="K171" s="8"/>
      <c r="L171" s="50"/>
      <c r="M171" s="52"/>
    </row>
    <row r="172" spans="1:19" x14ac:dyDescent="0.3">
      <c r="B172" s="57"/>
      <c r="C172" s="50"/>
      <c r="D172" s="50"/>
      <c r="E172" s="50"/>
      <c r="I172" s="50"/>
      <c r="J172" s="8"/>
      <c r="K172" s="8"/>
      <c r="L172" s="50"/>
      <c r="M172" s="50"/>
    </row>
    <row r="173" spans="1:19" x14ac:dyDescent="0.3">
      <c r="B173" s="57"/>
      <c r="C173" s="50"/>
      <c r="D173" s="50"/>
      <c r="E173" s="50"/>
      <c r="I173" s="50"/>
      <c r="J173" s="8"/>
      <c r="K173" s="8"/>
      <c r="L173" s="50"/>
      <c r="M173" s="50"/>
    </row>
    <row r="174" spans="1:19" x14ac:dyDescent="0.3">
      <c r="B174" s="57"/>
      <c r="C174" s="50"/>
      <c r="D174" s="50"/>
      <c r="E174" s="50"/>
      <c r="I174" s="50"/>
      <c r="J174" s="8"/>
      <c r="K174" s="8"/>
      <c r="L174" s="50"/>
      <c r="M174" s="50"/>
    </row>
    <row r="175" spans="1:19" x14ac:dyDescent="0.3">
      <c r="B175" s="57"/>
      <c r="C175" s="50"/>
      <c r="D175" s="50"/>
      <c r="E175" s="50"/>
      <c r="I175" s="52"/>
      <c r="K175" s="8"/>
      <c r="L175" s="50"/>
      <c r="M175" s="52"/>
      <c r="Q175" s="67"/>
    </row>
    <row r="176" spans="1:19" x14ac:dyDescent="0.3">
      <c r="B176" s="57"/>
      <c r="C176" s="50"/>
      <c r="D176" s="50"/>
      <c r="E176" s="50"/>
      <c r="I176" s="50"/>
      <c r="J176" s="8"/>
      <c r="K176" s="8"/>
      <c r="L176" s="50"/>
      <c r="M176" s="50"/>
    </row>
  </sheetData>
  <sortState xmlns:xlrd2="http://schemas.microsoft.com/office/spreadsheetml/2017/richdata2" ref="A3:S161">
    <sortCondition ref="A3:A161"/>
  </sortState>
  <pageMargins left="0.7" right="0.7" top="0.75" bottom="0.75" header="0.3" footer="0.3"/>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workbookViewId="0">
      <pane ySplit="1" topLeftCell="A2" activePane="bottomLeft" state="frozen"/>
      <selection pane="bottomLeft" activeCell="L17" sqref="L17:M17"/>
    </sheetView>
  </sheetViews>
  <sheetFormatPr defaultColWidth="8.81640625" defaultRowHeight="12" x14ac:dyDescent="0.3"/>
  <cols>
    <col min="1" max="1" width="8.81640625" style="8"/>
    <col min="2" max="2" width="12.453125" style="8" customWidth="1"/>
    <col min="3" max="3" width="8.81640625" style="8"/>
    <col min="4" max="4" width="20.453125" style="8" customWidth="1"/>
    <col min="5" max="8" width="3.453125" style="8" customWidth="1"/>
    <col min="9" max="9" width="21.81640625" style="8" customWidth="1"/>
    <col min="10" max="11" width="3.453125" style="8" customWidth="1"/>
    <col min="12" max="12" width="8.81640625" style="8"/>
    <col min="13" max="13" width="12.54296875" style="8" customWidth="1"/>
    <col min="14" max="14" width="2.54296875" style="8" customWidth="1"/>
    <col min="15" max="15" width="3.81640625" style="8" customWidth="1"/>
    <col min="16" max="16" width="2.453125" style="8" customWidth="1"/>
    <col min="17" max="16384" width="8.81640625" style="8"/>
  </cols>
  <sheetData>
    <row r="1" spans="2:20" s="4" customFormat="1" x14ac:dyDescent="0.3">
      <c r="B1" s="4" t="s">
        <v>117</v>
      </c>
      <c r="D1" s="4" t="s">
        <v>3</v>
      </c>
      <c r="I1" s="19" t="s">
        <v>8</v>
      </c>
      <c r="L1" s="4" t="s">
        <v>118</v>
      </c>
      <c r="M1" s="4" t="s">
        <v>119</v>
      </c>
      <c r="Q1" s="4" t="s">
        <v>16</v>
      </c>
    </row>
    <row r="2" spans="2:20" x14ac:dyDescent="0.3">
      <c r="B2" s="7">
        <v>45017</v>
      </c>
      <c r="D2" s="8" t="s">
        <v>17</v>
      </c>
      <c r="I2" s="1"/>
      <c r="M2" s="10"/>
      <c r="N2" s="10"/>
      <c r="O2" s="10"/>
      <c r="P2" s="10"/>
      <c r="Q2" s="10">
        <v>16277.290000000003</v>
      </c>
    </row>
    <row r="3" spans="2:20" x14ac:dyDescent="0.3">
      <c r="B3" s="11">
        <v>45027</v>
      </c>
      <c r="D3" s="8" t="s">
        <v>120</v>
      </c>
      <c r="I3" s="1" t="s">
        <v>121</v>
      </c>
      <c r="M3" s="10">
        <v>10.3</v>
      </c>
      <c r="N3" s="10"/>
      <c r="O3" s="10"/>
      <c r="P3" s="10"/>
      <c r="Q3" s="10">
        <f t="shared" ref="Q3:Q15" si="0">Q2+M3-L3</f>
        <v>16287.590000000002</v>
      </c>
    </row>
    <row r="4" spans="2:20" x14ac:dyDescent="0.3">
      <c r="B4" s="11">
        <v>45055</v>
      </c>
      <c r="D4" s="8" t="s">
        <v>120</v>
      </c>
      <c r="I4" s="1" t="s">
        <v>121</v>
      </c>
      <c r="M4" s="10">
        <v>9.26</v>
      </c>
      <c r="N4" s="10"/>
      <c r="O4" s="10"/>
      <c r="P4" s="10"/>
      <c r="Q4" s="10">
        <f t="shared" si="0"/>
        <v>16296.850000000002</v>
      </c>
    </row>
    <row r="5" spans="2:20" x14ac:dyDescent="0.3">
      <c r="B5" s="11">
        <v>45086</v>
      </c>
      <c r="D5" s="8" t="s">
        <v>120</v>
      </c>
      <c r="I5" s="8" t="s">
        <v>121</v>
      </c>
      <c r="M5" s="10">
        <v>10.38</v>
      </c>
      <c r="N5" s="10"/>
      <c r="O5" s="10"/>
      <c r="P5" s="10"/>
      <c r="Q5" s="10">
        <f t="shared" si="0"/>
        <v>16307.230000000001</v>
      </c>
      <c r="T5" s="88"/>
    </row>
    <row r="6" spans="2:20" x14ac:dyDescent="0.3">
      <c r="B6" s="11">
        <v>45117</v>
      </c>
      <c r="D6" s="8" t="s">
        <v>120</v>
      </c>
      <c r="I6" s="8" t="s">
        <v>121</v>
      </c>
      <c r="M6" s="10">
        <v>11.08</v>
      </c>
      <c r="N6" s="10"/>
      <c r="O6" s="10"/>
      <c r="P6" s="10"/>
      <c r="Q6" s="10">
        <f t="shared" si="0"/>
        <v>16318.310000000001</v>
      </c>
    </row>
    <row r="7" spans="2:20" x14ac:dyDescent="0.3">
      <c r="B7" s="11">
        <v>45147</v>
      </c>
      <c r="D7" s="8" t="s">
        <v>120</v>
      </c>
      <c r="I7" s="8" t="s">
        <v>121</v>
      </c>
      <c r="M7" s="10">
        <v>12.07</v>
      </c>
      <c r="N7" s="10"/>
      <c r="O7" s="10"/>
      <c r="P7" s="10"/>
      <c r="Q7" s="10">
        <f t="shared" si="0"/>
        <v>16330.380000000001</v>
      </c>
    </row>
    <row r="8" spans="2:20" x14ac:dyDescent="0.3">
      <c r="B8" s="11">
        <v>45180</v>
      </c>
      <c r="D8" s="8" t="s">
        <v>120</v>
      </c>
      <c r="I8" s="8" t="s">
        <v>121</v>
      </c>
      <c r="M8" s="10">
        <v>15.26</v>
      </c>
      <c r="N8" s="10"/>
      <c r="O8" s="10"/>
      <c r="P8" s="10"/>
      <c r="Q8" s="10">
        <f t="shared" si="0"/>
        <v>16345.640000000001</v>
      </c>
    </row>
    <row r="9" spans="2:20" x14ac:dyDescent="0.3">
      <c r="B9" s="11">
        <v>45208</v>
      </c>
      <c r="D9" s="8" t="s">
        <v>120</v>
      </c>
      <c r="I9" s="8" t="s">
        <v>121</v>
      </c>
      <c r="M9" s="10">
        <v>15.05</v>
      </c>
      <c r="N9" s="10"/>
      <c r="O9" s="10"/>
      <c r="P9" s="10"/>
      <c r="Q9" s="10">
        <f t="shared" si="0"/>
        <v>16360.69</v>
      </c>
      <c r="S9" s="88"/>
    </row>
    <row r="10" spans="2:20" x14ac:dyDescent="0.3">
      <c r="B10" s="11">
        <v>45239</v>
      </c>
      <c r="D10" s="8" t="s">
        <v>120</v>
      </c>
      <c r="I10" s="8" t="s">
        <v>121</v>
      </c>
      <c r="M10" s="10">
        <v>18.059999999999999</v>
      </c>
      <c r="N10" s="10"/>
      <c r="O10" s="10"/>
      <c r="P10" s="10"/>
      <c r="Q10" s="10">
        <f t="shared" si="0"/>
        <v>16378.75</v>
      </c>
    </row>
    <row r="11" spans="2:20" x14ac:dyDescent="0.3">
      <c r="B11" s="11">
        <v>45251</v>
      </c>
      <c r="D11" s="9" t="s">
        <v>226</v>
      </c>
      <c r="I11" s="8" t="s">
        <v>70</v>
      </c>
      <c r="L11" s="10">
        <v>4257.13</v>
      </c>
      <c r="M11" s="10"/>
      <c r="N11" s="10"/>
      <c r="O11" s="10"/>
      <c r="P11" s="10"/>
      <c r="Q11" s="10">
        <f t="shared" si="0"/>
        <v>12121.619999999999</v>
      </c>
    </row>
    <row r="12" spans="2:20" x14ac:dyDescent="0.3">
      <c r="B12" s="11">
        <v>45269</v>
      </c>
      <c r="D12" s="8" t="s">
        <v>120</v>
      </c>
      <c r="I12" s="8" t="s">
        <v>121</v>
      </c>
      <c r="M12" s="10">
        <v>15.48</v>
      </c>
      <c r="N12" s="10"/>
      <c r="O12" s="10"/>
      <c r="P12" s="10"/>
      <c r="Q12" s="10">
        <f t="shared" si="0"/>
        <v>12137.099999999999</v>
      </c>
    </row>
    <row r="13" spans="2:20" x14ac:dyDescent="0.3">
      <c r="B13" s="11">
        <v>45300</v>
      </c>
      <c r="D13" s="8" t="s">
        <v>120</v>
      </c>
      <c r="I13" s="8" t="s">
        <v>121</v>
      </c>
      <c r="M13" s="10">
        <v>12.54</v>
      </c>
      <c r="N13" s="10"/>
      <c r="O13" s="10"/>
      <c r="P13" s="10"/>
      <c r="Q13" s="10">
        <f t="shared" si="0"/>
        <v>12149.64</v>
      </c>
    </row>
    <row r="14" spans="2:20" x14ac:dyDescent="0.3">
      <c r="B14" s="11">
        <v>45331</v>
      </c>
      <c r="D14" s="8" t="s">
        <v>120</v>
      </c>
      <c r="I14" s="8" t="s">
        <v>121</v>
      </c>
      <c r="M14" s="10">
        <v>13.41</v>
      </c>
      <c r="N14" s="10"/>
      <c r="O14" s="10"/>
      <c r="P14" s="10"/>
      <c r="Q14" s="10">
        <f t="shared" si="0"/>
        <v>12163.05</v>
      </c>
    </row>
    <row r="15" spans="2:20" x14ac:dyDescent="0.3">
      <c r="B15" s="11">
        <v>45360</v>
      </c>
      <c r="D15" s="8" t="s">
        <v>120</v>
      </c>
      <c r="I15" s="8" t="s">
        <v>121</v>
      </c>
      <c r="M15" s="10">
        <v>13.43</v>
      </c>
      <c r="N15" s="10"/>
      <c r="O15" s="10"/>
      <c r="P15" s="10"/>
      <c r="Q15" s="10">
        <f t="shared" si="0"/>
        <v>12176.48</v>
      </c>
    </row>
    <row r="16" spans="2:20" x14ac:dyDescent="0.3">
      <c r="B16" s="11"/>
      <c r="M16" s="10"/>
      <c r="N16" s="10"/>
      <c r="O16" s="10"/>
      <c r="P16" s="10"/>
      <c r="Q16" s="10"/>
    </row>
    <row r="17" spans="4:18" x14ac:dyDescent="0.3">
      <c r="D17" s="4" t="s">
        <v>122</v>
      </c>
      <c r="E17" s="4"/>
      <c r="F17" s="4"/>
      <c r="G17" s="4"/>
      <c r="H17" s="4"/>
      <c r="I17" s="4"/>
      <c r="J17" s="4"/>
      <c r="K17" s="4"/>
      <c r="L17" s="16">
        <f>SUM(L2:L16)</f>
        <v>4257.13</v>
      </c>
      <c r="M17" s="16">
        <f>SUM(M2:M16)</f>
        <v>156.32000000000002</v>
      </c>
      <c r="Q17" s="16">
        <f>Q15</f>
        <v>12176.48</v>
      </c>
    </row>
    <row r="19" spans="4:18" x14ac:dyDescent="0.3">
      <c r="D19" s="44"/>
    </row>
    <row r="20" spans="4:18" x14ac:dyDescent="0.3">
      <c r="D20" s="77"/>
    </row>
    <row r="21" spans="4:18" x14ac:dyDescent="0.3">
      <c r="D21" s="77"/>
      <c r="R21" s="10"/>
    </row>
    <row r="22" spans="4:18" x14ac:dyDescent="0.3">
      <c r="D22" s="86"/>
      <c r="E22" s="50"/>
      <c r="F22" s="50"/>
      <c r="G22" s="50"/>
      <c r="H22" s="50"/>
      <c r="I22" s="51"/>
      <c r="L22" s="10"/>
      <c r="Q22" s="10"/>
    </row>
    <row r="23" spans="4:18" x14ac:dyDescent="0.3">
      <c r="D23" s="77"/>
    </row>
    <row r="24" spans="4:18" x14ac:dyDescent="0.3">
      <c r="D24" s="77"/>
    </row>
    <row r="26" spans="4:18" x14ac:dyDescent="0.3">
      <c r="D26" s="55"/>
    </row>
  </sheetData>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24"/>
  <sheetViews>
    <sheetView topLeftCell="D1" workbookViewId="0">
      <pane ySplit="1" topLeftCell="A2" activePane="bottomLeft" state="frozen"/>
      <selection pane="bottomLeft" activeCell="M17" sqref="M17:Q17"/>
    </sheetView>
  </sheetViews>
  <sheetFormatPr defaultColWidth="8.81640625" defaultRowHeight="12" x14ac:dyDescent="0.3"/>
  <cols>
    <col min="1" max="1" width="8.81640625" style="8"/>
    <col min="2" max="2" width="10.54296875" style="8" customWidth="1"/>
    <col min="3" max="3" width="8.81640625" style="8"/>
    <col min="4" max="4" width="20.453125" style="8" customWidth="1"/>
    <col min="5" max="8" width="3.453125" style="8" customWidth="1"/>
    <col min="9" max="9" width="20.1796875" style="8" customWidth="1"/>
    <col min="10" max="11" width="3.453125" style="8" customWidth="1"/>
    <col min="12" max="16384" width="8.81640625" style="8"/>
  </cols>
  <sheetData>
    <row r="1" spans="2:17" s="4" customFormat="1" x14ac:dyDescent="0.3">
      <c r="B1" s="4" t="s">
        <v>117</v>
      </c>
      <c r="D1" s="4" t="s">
        <v>3</v>
      </c>
      <c r="I1" s="19" t="s">
        <v>8</v>
      </c>
      <c r="L1" s="4" t="s">
        <v>118</v>
      </c>
      <c r="M1" s="4" t="s">
        <v>119</v>
      </c>
      <c r="Q1" s="4" t="s">
        <v>16</v>
      </c>
    </row>
    <row r="2" spans="2:17" x14ac:dyDescent="0.3">
      <c r="B2" s="7">
        <v>45017</v>
      </c>
      <c r="D2" s="8" t="s">
        <v>17</v>
      </c>
      <c r="I2" s="1"/>
      <c r="M2" s="10"/>
      <c r="N2" s="10"/>
      <c r="O2" s="10"/>
      <c r="P2" s="10"/>
      <c r="Q2" s="10">
        <v>4741.03</v>
      </c>
    </row>
    <row r="3" spans="2:17" x14ac:dyDescent="0.3">
      <c r="B3" s="11">
        <v>45027</v>
      </c>
      <c r="D3" s="8" t="s">
        <v>120</v>
      </c>
      <c r="E3" s="9"/>
      <c r="I3" s="1" t="s">
        <v>121</v>
      </c>
      <c r="M3" s="10">
        <v>3</v>
      </c>
      <c r="N3" s="10"/>
      <c r="O3" s="10"/>
      <c r="P3" s="10"/>
      <c r="Q3" s="10">
        <f t="shared" ref="Q3:Q15" si="0">Q2+M3-L3</f>
        <v>4744.03</v>
      </c>
    </row>
    <row r="4" spans="2:17" x14ac:dyDescent="0.3">
      <c r="B4" s="11">
        <v>45055</v>
      </c>
      <c r="D4" s="8" t="s">
        <v>120</v>
      </c>
      <c r="E4" s="9"/>
      <c r="I4" s="1" t="s">
        <v>121</v>
      </c>
      <c r="M4" s="10">
        <v>2.7</v>
      </c>
      <c r="N4" s="10"/>
      <c r="O4" s="10"/>
      <c r="P4" s="10"/>
      <c r="Q4" s="10">
        <f t="shared" si="0"/>
        <v>4746.7299999999996</v>
      </c>
    </row>
    <row r="5" spans="2:17" x14ac:dyDescent="0.3">
      <c r="B5" s="11">
        <v>45086</v>
      </c>
      <c r="D5" s="8" t="s">
        <v>120</v>
      </c>
      <c r="I5" s="1" t="s">
        <v>121</v>
      </c>
      <c r="M5" s="12">
        <v>3.02</v>
      </c>
      <c r="N5" s="10"/>
      <c r="O5" s="10"/>
      <c r="P5" s="10"/>
      <c r="Q5" s="10">
        <f t="shared" si="0"/>
        <v>4749.75</v>
      </c>
    </row>
    <row r="6" spans="2:17" x14ac:dyDescent="0.3">
      <c r="B6" s="11">
        <v>45117</v>
      </c>
      <c r="D6" s="8" t="s">
        <v>120</v>
      </c>
      <c r="I6" s="1" t="s">
        <v>121</v>
      </c>
      <c r="M6" s="12">
        <v>3.23</v>
      </c>
      <c r="N6" s="10"/>
      <c r="O6" s="10"/>
      <c r="P6" s="10"/>
      <c r="Q6" s="10">
        <f t="shared" si="0"/>
        <v>4752.9799999999996</v>
      </c>
    </row>
    <row r="7" spans="2:17" x14ac:dyDescent="0.3">
      <c r="B7" s="11">
        <v>45147</v>
      </c>
      <c r="D7" s="8" t="s">
        <v>120</v>
      </c>
      <c r="I7" s="1" t="s">
        <v>121</v>
      </c>
      <c r="M7" s="12">
        <v>3.52</v>
      </c>
      <c r="N7" s="10"/>
      <c r="O7" s="10"/>
      <c r="P7" s="10"/>
      <c r="Q7" s="10">
        <f t="shared" si="0"/>
        <v>4756.5</v>
      </c>
    </row>
    <row r="8" spans="2:17" x14ac:dyDescent="0.3">
      <c r="B8" s="11">
        <v>45180</v>
      </c>
      <c r="D8" s="8" t="s">
        <v>120</v>
      </c>
      <c r="I8" s="1" t="s">
        <v>121</v>
      </c>
      <c r="M8" s="12">
        <v>4.4400000000000004</v>
      </c>
      <c r="N8" s="10"/>
      <c r="O8" s="10"/>
      <c r="P8" s="10"/>
      <c r="Q8" s="10">
        <f t="shared" si="0"/>
        <v>4760.9399999999996</v>
      </c>
    </row>
    <row r="9" spans="2:17" ht="14.5" x14ac:dyDescent="0.35">
      <c r="B9" s="11">
        <v>45210</v>
      </c>
      <c r="D9" s="8" t="s">
        <v>120</v>
      </c>
      <c r="I9" s="8" t="s">
        <v>121</v>
      </c>
      <c r="J9" s="42"/>
      <c r="K9" s="42"/>
      <c r="L9" s="42"/>
      <c r="M9" s="12">
        <v>4.38</v>
      </c>
      <c r="N9" s="10"/>
      <c r="O9" s="10"/>
      <c r="P9" s="10"/>
      <c r="Q9" s="10">
        <f t="shared" si="0"/>
        <v>4765.32</v>
      </c>
    </row>
    <row r="10" spans="2:17" x14ac:dyDescent="0.3">
      <c r="B10" s="11">
        <v>45223</v>
      </c>
      <c r="D10" s="9" t="s">
        <v>226</v>
      </c>
      <c r="I10" s="8" t="s">
        <v>70</v>
      </c>
      <c r="L10" s="10">
        <v>4760</v>
      </c>
      <c r="M10" s="12"/>
      <c r="N10" s="10"/>
      <c r="O10" s="10"/>
      <c r="P10" s="10"/>
      <c r="Q10" s="10">
        <f t="shared" si="0"/>
        <v>5.319999999999709</v>
      </c>
    </row>
    <row r="11" spans="2:17" x14ac:dyDescent="0.3">
      <c r="B11" s="11">
        <v>45239</v>
      </c>
      <c r="D11" s="8" t="s">
        <v>120</v>
      </c>
      <c r="I11" s="8" t="s">
        <v>121</v>
      </c>
      <c r="L11" s="10"/>
      <c r="M11" s="12">
        <v>2.38</v>
      </c>
      <c r="N11" s="10"/>
      <c r="O11" s="10"/>
      <c r="P11" s="10"/>
      <c r="Q11" s="10">
        <f t="shared" si="0"/>
        <v>7.6999999999997089</v>
      </c>
    </row>
    <row r="12" spans="2:17" x14ac:dyDescent="0.3">
      <c r="B12" s="11">
        <v>45271</v>
      </c>
      <c r="D12" s="8" t="s">
        <v>120</v>
      </c>
      <c r="I12" s="8" t="s">
        <v>121</v>
      </c>
      <c r="L12" s="10"/>
      <c r="M12" s="12">
        <v>0.01</v>
      </c>
      <c r="N12" s="10"/>
      <c r="O12" s="10"/>
      <c r="P12" s="10"/>
      <c r="Q12" s="10">
        <f t="shared" si="0"/>
        <v>7.7099999999997086</v>
      </c>
    </row>
    <row r="13" spans="2:17" x14ac:dyDescent="0.3">
      <c r="B13" s="11">
        <v>45300</v>
      </c>
      <c r="D13" s="8" t="s">
        <v>120</v>
      </c>
      <c r="I13" s="8" t="s">
        <v>121</v>
      </c>
      <c r="L13" s="10"/>
      <c r="M13" s="12">
        <v>0.01</v>
      </c>
      <c r="N13" s="10"/>
      <c r="O13" s="10"/>
      <c r="P13" s="10"/>
      <c r="Q13" s="10">
        <f t="shared" si="0"/>
        <v>7.7199999999997084</v>
      </c>
    </row>
    <row r="14" spans="2:17" x14ac:dyDescent="0.3">
      <c r="B14" s="11">
        <v>45331</v>
      </c>
      <c r="D14" s="8" t="s">
        <v>120</v>
      </c>
      <c r="I14" s="8" t="s">
        <v>121</v>
      </c>
      <c r="L14" s="10"/>
      <c r="M14" s="10">
        <v>0.01</v>
      </c>
      <c r="N14" s="10"/>
      <c r="O14" s="10"/>
      <c r="P14" s="10"/>
      <c r="Q14" s="10">
        <f t="shared" si="0"/>
        <v>7.7299999999997082</v>
      </c>
    </row>
    <row r="15" spans="2:17" x14ac:dyDescent="0.3">
      <c r="B15" s="11">
        <v>45360</v>
      </c>
      <c r="D15" s="8" t="s">
        <v>120</v>
      </c>
      <c r="I15" s="8" t="s">
        <v>121</v>
      </c>
      <c r="L15" s="10"/>
      <c r="M15" s="10">
        <v>0.01</v>
      </c>
      <c r="N15" s="10"/>
      <c r="O15" s="10"/>
      <c r="P15" s="10"/>
      <c r="Q15" s="10">
        <f t="shared" si="0"/>
        <v>7.739999999999708</v>
      </c>
    </row>
    <row r="16" spans="2:17" x14ac:dyDescent="0.3">
      <c r="B16" s="11"/>
      <c r="M16" s="10"/>
      <c r="N16" s="10"/>
      <c r="O16" s="10"/>
      <c r="P16" s="10"/>
      <c r="Q16" s="10"/>
    </row>
    <row r="17" spans="4:21" ht="14.5" x14ac:dyDescent="0.35">
      <c r="D17" s="4" t="s">
        <v>122</v>
      </c>
      <c r="E17" s="4"/>
      <c r="F17" s="4"/>
      <c r="G17" s="4"/>
      <c r="H17" s="4"/>
      <c r="I17" s="4"/>
      <c r="J17" s="4"/>
      <c r="K17" s="4"/>
      <c r="L17" s="16">
        <f>SUM(L2:L16)</f>
        <v>4760</v>
      </c>
      <c r="M17" s="16">
        <f>SUM(M2:M16)</f>
        <v>26.710000000000004</v>
      </c>
      <c r="Q17" s="16">
        <f>Q15</f>
        <v>7.739999999999708</v>
      </c>
      <c r="S17"/>
      <c r="T17"/>
      <c r="U17"/>
    </row>
    <row r="19" spans="4:21" x14ac:dyDescent="0.3">
      <c r="D19" s="50"/>
      <c r="E19" s="50"/>
      <c r="F19" s="50"/>
      <c r="G19" s="50"/>
      <c r="H19" s="50"/>
      <c r="I19" s="50"/>
    </row>
    <row r="20" spans="4:21" x14ac:dyDescent="0.3">
      <c r="D20" s="77"/>
      <c r="E20" s="50"/>
      <c r="F20" s="50"/>
      <c r="G20" s="50"/>
      <c r="H20" s="50"/>
      <c r="I20" s="50"/>
    </row>
    <row r="21" spans="4:21" ht="14.5" x14ac:dyDescent="0.35">
      <c r="D21" s="86"/>
      <c r="E21" s="50"/>
      <c r="F21" s="50"/>
      <c r="G21" s="50"/>
      <c r="H21" s="50"/>
      <c r="I21" s="50"/>
      <c r="S21"/>
      <c r="T21"/>
      <c r="U21"/>
    </row>
    <row r="22" spans="4:21" x14ac:dyDescent="0.3">
      <c r="D22" s="77"/>
      <c r="E22" s="50"/>
      <c r="F22" s="50"/>
      <c r="G22" s="50"/>
      <c r="H22" s="50"/>
      <c r="I22" s="51"/>
      <c r="S22" s="88"/>
      <c r="T22" s="10"/>
    </row>
    <row r="23" spans="4:21" x14ac:dyDescent="0.3">
      <c r="D23" s="77"/>
    </row>
    <row r="24" spans="4:21" x14ac:dyDescent="0.3">
      <c r="D24" s="77"/>
      <c r="S24" s="2"/>
      <c r="T24" s="10"/>
    </row>
  </sheetData>
  <pageMargins left="0.7" right="0.7" top="0.75" bottom="0.75"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35"/>
  <sheetViews>
    <sheetView workbookViewId="0">
      <pane ySplit="1" topLeftCell="A5" activePane="bottomLeft" state="frozen"/>
      <selection pane="bottomLeft" activeCell="M18" sqref="M18"/>
    </sheetView>
  </sheetViews>
  <sheetFormatPr defaultColWidth="8.81640625" defaultRowHeight="14.5" x14ac:dyDescent="0.35"/>
  <cols>
    <col min="2" max="2" width="13.1796875" customWidth="1"/>
    <col min="4" max="4" width="29.453125" customWidth="1"/>
    <col min="5" max="5" width="3.1796875" customWidth="1"/>
    <col min="6" max="6" width="2.453125" customWidth="1"/>
    <col min="7" max="8" width="2" customWidth="1"/>
    <col min="9" max="9" width="24.453125" customWidth="1"/>
    <col min="10" max="10" width="2.1796875" customWidth="1"/>
    <col min="11" max="11" width="2.453125" customWidth="1"/>
    <col min="14" max="14" width="2.1796875" customWidth="1"/>
    <col min="15" max="15" width="2.453125" customWidth="1"/>
    <col min="16" max="16" width="2.54296875" customWidth="1"/>
    <col min="17" max="17" width="9.81640625" customWidth="1"/>
    <col min="20" max="20" width="9.81640625" customWidth="1"/>
  </cols>
  <sheetData>
    <row r="1" spans="2:20" ht="32.15" customHeight="1" x14ac:dyDescent="0.35">
      <c r="B1" s="4" t="s">
        <v>117</v>
      </c>
      <c r="C1" s="4"/>
      <c r="D1" s="4" t="s">
        <v>3</v>
      </c>
      <c r="E1" s="4"/>
      <c r="F1" s="4"/>
      <c r="G1" s="4"/>
      <c r="H1" s="4"/>
      <c r="I1" s="19" t="s">
        <v>8</v>
      </c>
      <c r="J1" s="4"/>
      <c r="K1" s="4"/>
      <c r="L1" s="4" t="s">
        <v>118</v>
      </c>
      <c r="M1" s="4" t="s">
        <v>119</v>
      </c>
      <c r="N1" s="4"/>
      <c r="O1" s="4"/>
      <c r="P1" s="4"/>
      <c r="Q1" s="4" t="s">
        <v>16</v>
      </c>
    </row>
    <row r="2" spans="2:20" x14ac:dyDescent="0.35">
      <c r="B2" s="7">
        <v>45017</v>
      </c>
      <c r="C2" s="8"/>
      <c r="D2" s="8" t="s">
        <v>17</v>
      </c>
      <c r="E2" s="8"/>
      <c r="F2" s="8"/>
      <c r="G2" s="8"/>
      <c r="H2" s="8"/>
      <c r="I2" s="1"/>
      <c r="J2" s="8"/>
      <c r="K2" s="8"/>
      <c r="L2" s="8"/>
      <c r="M2" s="10"/>
      <c r="N2" s="10"/>
      <c r="O2" s="10"/>
      <c r="P2" s="10"/>
      <c r="Q2" s="10">
        <v>60722.879999999997</v>
      </c>
      <c r="R2" s="10"/>
    </row>
    <row r="3" spans="2:20" x14ac:dyDescent="0.35">
      <c r="B3" s="7">
        <v>45046</v>
      </c>
      <c r="C3" s="8"/>
      <c r="D3" s="8" t="s">
        <v>123</v>
      </c>
      <c r="E3" s="8"/>
      <c r="F3" s="8"/>
      <c r="G3" s="8"/>
      <c r="H3" s="8"/>
      <c r="I3" s="8" t="s">
        <v>121</v>
      </c>
      <c r="J3" s="8"/>
      <c r="K3" s="8"/>
      <c r="L3" s="8"/>
      <c r="M3" s="10">
        <v>76.98</v>
      </c>
      <c r="N3" s="10"/>
      <c r="O3" s="10"/>
      <c r="P3" s="10"/>
      <c r="Q3" s="10">
        <f t="shared" ref="Q3:Q17" si="0">Q2+M3-L3</f>
        <v>60799.86</v>
      </c>
      <c r="R3" s="10"/>
    </row>
    <row r="4" spans="2:20" x14ac:dyDescent="0.35">
      <c r="B4" s="7">
        <v>45061</v>
      </c>
      <c r="C4" s="8"/>
      <c r="D4" s="9" t="s">
        <v>124</v>
      </c>
      <c r="E4" s="8"/>
      <c r="F4" s="8"/>
      <c r="G4" s="8"/>
      <c r="H4" s="8"/>
      <c r="I4" s="8" t="s">
        <v>125</v>
      </c>
      <c r="J4" s="42"/>
      <c r="K4" s="42"/>
      <c r="L4" s="42"/>
      <c r="M4" s="10">
        <v>16000</v>
      </c>
      <c r="N4" s="10"/>
      <c r="O4" s="10"/>
      <c r="P4" s="10"/>
      <c r="Q4" s="10">
        <f t="shared" si="0"/>
        <v>76799.86</v>
      </c>
      <c r="R4" s="10"/>
    </row>
    <row r="5" spans="2:20" x14ac:dyDescent="0.35">
      <c r="B5" s="7">
        <v>45077</v>
      </c>
      <c r="C5" s="8"/>
      <c r="D5" s="8" t="s">
        <v>123</v>
      </c>
      <c r="E5" s="8"/>
      <c r="F5" s="8"/>
      <c r="G5" s="8"/>
      <c r="H5" s="8"/>
      <c r="I5" s="8" t="s">
        <v>121</v>
      </c>
      <c r="J5" s="42"/>
      <c r="K5" s="42"/>
      <c r="L5" s="42"/>
      <c r="M5" s="10">
        <v>100.28</v>
      </c>
      <c r="N5" s="10"/>
      <c r="O5" s="10"/>
      <c r="P5" s="10"/>
      <c r="Q5" s="10">
        <f t="shared" si="0"/>
        <v>76900.14</v>
      </c>
      <c r="R5" s="10"/>
    </row>
    <row r="6" spans="2:20" x14ac:dyDescent="0.35">
      <c r="B6" s="7">
        <v>45107</v>
      </c>
      <c r="C6" s="8"/>
      <c r="D6" s="8" t="s">
        <v>123</v>
      </c>
      <c r="E6" s="8"/>
      <c r="F6" s="8"/>
      <c r="G6" s="8"/>
      <c r="H6" s="8"/>
      <c r="I6" s="8" t="s">
        <v>121</v>
      </c>
      <c r="J6" s="42"/>
      <c r="K6" s="42"/>
      <c r="L6" s="42"/>
      <c r="M6" s="10">
        <v>150.80000000000001</v>
      </c>
      <c r="N6" s="10"/>
      <c r="O6" s="10"/>
      <c r="P6" s="10"/>
      <c r="Q6" s="10">
        <f t="shared" si="0"/>
        <v>77050.94</v>
      </c>
      <c r="R6" s="10"/>
    </row>
    <row r="7" spans="2:20" x14ac:dyDescent="0.35">
      <c r="B7" s="7">
        <v>45169</v>
      </c>
      <c r="C7" s="8"/>
      <c r="D7" s="8" t="s">
        <v>123</v>
      </c>
      <c r="E7" s="8"/>
      <c r="F7" s="8"/>
      <c r="G7" s="8"/>
      <c r="H7" s="8"/>
      <c r="I7" s="8" t="s">
        <v>121</v>
      </c>
      <c r="J7" s="42"/>
      <c r="K7" s="42"/>
      <c r="L7" s="42"/>
      <c r="M7" s="10">
        <v>319.97000000000003</v>
      </c>
      <c r="N7" s="10"/>
      <c r="O7" s="10"/>
      <c r="P7" s="10"/>
      <c r="Q7" s="10">
        <f t="shared" si="0"/>
        <v>77370.91</v>
      </c>
      <c r="R7" s="10"/>
    </row>
    <row r="8" spans="2:20" x14ac:dyDescent="0.35">
      <c r="B8" s="7">
        <v>45199</v>
      </c>
      <c r="C8" s="8"/>
      <c r="D8" s="8" t="s">
        <v>123</v>
      </c>
      <c r="E8" s="8"/>
      <c r="F8" s="8"/>
      <c r="G8" s="8"/>
      <c r="H8" s="8"/>
      <c r="I8" s="8" t="s">
        <v>121</v>
      </c>
      <c r="J8" s="42"/>
      <c r="K8" s="42"/>
      <c r="L8" s="42"/>
      <c r="M8" s="10">
        <v>152.99</v>
      </c>
      <c r="N8" s="10"/>
      <c r="O8" s="10"/>
      <c r="P8" s="10"/>
      <c r="Q8" s="10">
        <f t="shared" si="0"/>
        <v>77523.900000000009</v>
      </c>
      <c r="R8" s="10"/>
    </row>
    <row r="9" spans="2:20" x14ac:dyDescent="0.35">
      <c r="B9" s="11">
        <v>45208</v>
      </c>
      <c r="C9" s="8"/>
      <c r="D9" s="9" t="s">
        <v>124</v>
      </c>
      <c r="E9" s="8"/>
      <c r="F9" s="8"/>
      <c r="G9" s="8"/>
      <c r="H9" s="8"/>
      <c r="I9" s="8" t="s">
        <v>125</v>
      </c>
      <c r="J9" s="42"/>
      <c r="K9" s="42"/>
      <c r="L9" s="42"/>
      <c r="M9" s="10">
        <v>10000</v>
      </c>
      <c r="N9" s="10"/>
      <c r="O9" s="10"/>
      <c r="P9" s="10"/>
      <c r="Q9" s="10">
        <f t="shared" si="0"/>
        <v>87523.900000000009</v>
      </c>
      <c r="R9" s="10"/>
    </row>
    <row r="10" spans="2:20" x14ac:dyDescent="0.35">
      <c r="B10" s="7">
        <v>45230</v>
      </c>
      <c r="C10" s="8"/>
      <c r="D10" s="8" t="s">
        <v>123</v>
      </c>
      <c r="E10" s="8"/>
      <c r="F10" s="8"/>
      <c r="G10" s="8"/>
      <c r="H10" s="8"/>
      <c r="I10" s="8" t="s">
        <v>121</v>
      </c>
      <c r="J10" s="42"/>
      <c r="K10" s="42"/>
      <c r="L10" s="42"/>
      <c r="M10" s="10">
        <v>167.59</v>
      </c>
      <c r="N10" s="10"/>
      <c r="O10" s="10"/>
      <c r="P10" s="10"/>
      <c r="Q10" s="10">
        <f t="shared" si="0"/>
        <v>87691.49</v>
      </c>
      <c r="R10" s="10"/>
    </row>
    <row r="11" spans="2:20" x14ac:dyDescent="0.35">
      <c r="B11" s="7">
        <v>45251</v>
      </c>
      <c r="C11" s="8"/>
      <c r="D11" s="9" t="s">
        <v>226</v>
      </c>
      <c r="E11" s="8"/>
      <c r="F11" s="8"/>
      <c r="G11" s="8"/>
      <c r="H11" s="8"/>
      <c r="I11" s="8" t="s">
        <v>70</v>
      </c>
      <c r="J11" s="42"/>
      <c r="K11" s="42"/>
      <c r="L11" s="10">
        <v>10022.790000000001</v>
      </c>
      <c r="M11" s="10"/>
      <c r="N11" s="10"/>
      <c r="O11" s="10"/>
      <c r="P11" s="10"/>
      <c r="Q11" s="10">
        <f t="shared" si="0"/>
        <v>77668.700000000012</v>
      </c>
      <c r="R11" s="10"/>
    </row>
    <row r="12" spans="2:20" x14ac:dyDescent="0.35">
      <c r="B12" s="7">
        <v>45260</v>
      </c>
      <c r="C12" s="8"/>
      <c r="D12" s="8" t="s">
        <v>123</v>
      </c>
      <c r="E12" s="8"/>
      <c r="F12" s="8"/>
      <c r="G12" s="8"/>
      <c r="H12" s="8"/>
      <c r="I12" s="8" t="s">
        <v>121</v>
      </c>
      <c r="J12" s="42"/>
      <c r="K12" s="42"/>
      <c r="L12" s="42"/>
      <c r="M12" s="10">
        <v>193.85</v>
      </c>
      <c r="N12" s="10"/>
      <c r="O12" s="10"/>
      <c r="P12" s="10"/>
      <c r="Q12" s="10">
        <f t="shared" si="0"/>
        <v>77862.550000000017</v>
      </c>
      <c r="R12" s="10"/>
      <c r="T12" s="34"/>
    </row>
    <row r="13" spans="2:20" x14ac:dyDescent="0.35">
      <c r="B13" s="7">
        <v>45291</v>
      </c>
      <c r="C13" s="8"/>
      <c r="D13" s="8" t="s">
        <v>123</v>
      </c>
      <c r="E13" s="8"/>
      <c r="F13" s="8"/>
      <c r="G13" s="8"/>
      <c r="H13" s="8"/>
      <c r="I13" s="8" t="s">
        <v>121</v>
      </c>
      <c r="J13" s="42"/>
      <c r="K13" s="42"/>
      <c r="L13" s="42"/>
      <c r="M13" s="10">
        <v>189.4</v>
      </c>
      <c r="N13" s="10"/>
      <c r="O13" s="10"/>
      <c r="P13" s="10"/>
      <c r="Q13" s="10">
        <f t="shared" si="0"/>
        <v>78051.950000000012</v>
      </c>
      <c r="R13" s="10"/>
      <c r="T13" s="34"/>
    </row>
    <row r="14" spans="2:20" x14ac:dyDescent="0.35">
      <c r="B14" s="7">
        <v>45322</v>
      </c>
      <c r="C14" s="8"/>
      <c r="D14" s="8" t="s">
        <v>123</v>
      </c>
      <c r="E14" s="8"/>
      <c r="F14" s="8"/>
      <c r="G14" s="8"/>
      <c r="H14" s="8"/>
      <c r="I14" s="8" t="s">
        <v>121</v>
      </c>
      <c r="J14" s="42"/>
      <c r="K14" s="42"/>
      <c r="L14" s="42"/>
      <c r="M14" s="10">
        <v>155.83000000000001</v>
      </c>
      <c r="N14" s="10"/>
      <c r="O14" s="10"/>
      <c r="P14" s="10"/>
      <c r="Q14" s="10">
        <f t="shared" si="0"/>
        <v>78207.780000000013</v>
      </c>
      <c r="R14" s="10"/>
      <c r="T14" s="34"/>
    </row>
    <row r="15" spans="2:20" x14ac:dyDescent="0.35">
      <c r="B15" s="7">
        <v>44965</v>
      </c>
      <c r="C15" s="8"/>
      <c r="D15" s="9" t="s">
        <v>226</v>
      </c>
      <c r="E15" s="8"/>
      <c r="F15" s="8"/>
      <c r="G15" s="8"/>
      <c r="H15" s="8"/>
      <c r="I15" s="8" t="s">
        <v>70</v>
      </c>
      <c r="J15" s="42"/>
      <c r="K15" s="42"/>
      <c r="L15" s="10">
        <v>10022.790000000001</v>
      </c>
      <c r="M15" s="10"/>
      <c r="N15" s="10"/>
      <c r="O15" s="10"/>
      <c r="P15" s="10"/>
      <c r="Q15" s="10">
        <f t="shared" si="0"/>
        <v>68184.99000000002</v>
      </c>
      <c r="R15" s="10"/>
      <c r="T15" s="34"/>
    </row>
    <row r="16" spans="2:20" x14ac:dyDescent="0.35">
      <c r="B16" s="7">
        <v>45351</v>
      </c>
      <c r="C16" s="8"/>
      <c r="D16" s="8" t="s">
        <v>123</v>
      </c>
      <c r="E16" s="8"/>
      <c r="F16" s="8"/>
      <c r="G16" s="8"/>
      <c r="H16" s="8"/>
      <c r="I16" s="8" t="s">
        <v>121</v>
      </c>
      <c r="J16" s="42"/>
      <c r="K16" s="42"/>
      <c r="L16" s="42"/>
      <c r="M16" s="10">
        <v>183.67</v>
      </c>
      <c r="N16" s="10"/>
      <c r="O16" s="10"/>
      <c r="P16" s="10"/>
      <c r="Q16" s="10">
        <f t="shared" si="0"/>
        <v>68368.660000000018</v>
      </c>
      <c r="R16" s="10"/>
      <c r="T16" s="34"/>
    </row>
    <row r="17" spans="2:20" x14ac:dyDescent="0.35">
      <c r="B17" s="7">
        <v>45382</v>
      </c>
      <c r="C17" s="8"/>
      <c r="D17" s="8" t="s">
        <v>123</v>
      </c>
      <c r="E17" s="8"/>
      <c r="F17" s="8"/>
      <c r="G17" s="8"/>
      <c r="H17" s="8"/>
      <c r="I17" s="8" t="s">
        <v>121</v>
      </c>
      <c r="J17" s="42"/>
      <c r="K17" s="42"/>
      <c r="L17" s="42"/>
      <c r="M17" s="10">
        <f>131.66+22.79+4.88</f>
        <v>159.32999999999998</v>
      </c>
      <c r="N17" s="10"/>
      <c r="O17" s="10"/>
      <c r="P17" s="10"/>
      <c r="Q17" s="10">
        <f t="shared" si="0"/>
        <v>68527.99000000002</v>
      </c>
      <c r="R17" s="10"/>
      <c r="T17" s="34"/>
    </row>
    <row r="18" spans="2:20" x14ac:dyDescent="0.35">
      <c r="R18" s="34"/>
    </row>
    <row r="19" spans="2:20" x14ac:dyDescent="0.35">
      <c r="D19" s="4" t="s">
        <v>122</v>
      </c>
      <c r="E19" s="4"/>
      <c r="F19" s="4"/>
      <c r="G19" s="4"/>
      <c r="H19" s="4"/>
      <c r="I19" s="4"/>
      <c r="J19" s="4"/>
      <c r="K19" s="4"/>
      <c r="L19" s="16">
        <f>SUM(L2:L18)</f>
        <v>20045.580000000002</v>
      </c>
      <c r="M19" s="16">
        <f>SUM(M2:M18)</f>
        <v>27850.690000000002</v>
      </c>
      <c r="Q19" s="15">
        <f>Q17</f>
        <v>68527.99000000002</v>
      </c>
      <c r="T19" s="87"/>
    </row>
    <row r="20" spans="2:20" x14ac:dyDescent="0.35">
      <c r="D20" s="9"/>
      <c r="T20" s="34"/>
    </row>
    <row r="21" spans="2:20" x14ac:dyDescent="0.35">
      <c r="D21" s="54" t="s">
        <v>354</v>
      </c>
    </row>
    <row r="22" spans="2:20" x14ac:dyDescent="0.35">
      <c r="B22" s="46"/>
      <c r="C22" s="8"/>
      <c r="D22" s="77"/>
      <c r="E22" s="44"/>
      <c r="F22" s="44"/>
      <c r="G22" s="44"/>
      <c r="H22" s="44"/>
      <c r="I22" s="44"/>
      <c r="J22" s="40"/>
      <c r="K22" s="40"/>
      <c r="L22" s="40"/>
      <c r="M22" s="3"/>
      <c r="Q22" s="35"/>
      <c r="R22" s="34"/>
    </row>
    <row r="23" spans="2:20" x14ac:dyDescent="0.35">
      <c r="B23" s="11"/>
      <c r="C23" s="8"/>
      <c r="D23" s="77"/>
      <c r="E23" s="44"/>
      <c r="F23" s="44"/>
      <c r="G23" s="44"/>
      <c r="H23" s="44"/>
      <c r="I23" s="44"/>
      <c r="J23" s="40"/>
      <c r="K23" s="40"/>
      <c r="L23" s="80"/>
      <c r="M23" s="8"/>
      <c r="N23" s="8"/>
      <c r="O23" s="8"/>
      <c r="Q23" s="8"/>
    </row>
    <row r="24" spans="2:20" x14ac:dyDescent="0.35">
      <c r="B24" s="7"/>
      <c r="C24" s="8"/>
      <c r="D24" s="79"/>
      <c r="E24" s="8"/>
      <c r="F24" s="8"/>
      <c r="G24" s="8"/>
      <c r="H24" s="8"/>
      <c r="I24" s="8"/>
      <c r="J24" s="42"/>
      <c r="K24" s="42"/>
      <c r="L24" s="42"/>
      <c r="M24" s="8"/>
      <c r="N24" s="8"/>
      <c r="O24" s="8"/>
      <c r="Q24" s="35"/>
      <c r="R24" s="34"/>
      <c r="S24" s="34"/>
    </row>
    <row r="25" spans="2:20" x14ac:dyDescent="0.35">
      <c r="B25" s="11"/>
      <c r="C25" s="8"/>
      <c r="D25" s="87"/>
      <c r="M25" s="8"/>
      <c r="N25" s="8"/>
      <c r="O25" s="8"/>
    </row>
    <row r="26" spans="2:20" x14ac:dyDescent="0.35">
      <c r="D26" s="87"/>
      <c r="M26" s="8"/>
      <c r="N26" s="8"/>
      <c r="O26" s="8"/>
    </row>
    <row r="27" spans="2:20" x14ac:dyDescent="0.35">
      <c r="M27" s="8"/>
      <c r="N27" s="8"/>
      <c r="O27" s="8"/>
    </row>
    <row r="35" spans="4:12" x14ac:dyDescent="0.35">
      <c r="D35" s="10"/>
      <c r="E35" s="8"/>
      <c r="F35" s="8"/>
      <c r="G35" s="8"/>
      <c r="H35" s="8"/>
      <c r="I35" s="8"/>
      <c r="J35" s="42"/>
      <c r="K35" s="42"/>
      <c r="L35" s="42"/>
    </row>
  </sheetData>
  <sortState xmlns:xlrd2="http://schemas.microsoft.com/office/spreadsheetml/2017/richdata2" ref="D24:M34">
    <sortCondition ref="D24:D34"/>
  </sortState>
  <pageMargins left="0.7" right="0.7" top="0.75" bottom="0.75" header="0.3" footer="0.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7"/>
  <sheetViews>
    <sheetView workbookViewId="0">
      <pane ySplit="1" topLeftCell="A18" activePane="bottomLeft" state="frozen"/>
      <selection pane="bottomLeft" activeCell="Q29" sqref="Q29"/>
    </sheetView>
  </sheetViews>
  <sheetFormatPr defaultColWidth="8.81640625" defaultRowHeight="12" x14ac:dyDescent="0.3"/>
  <cols>
    <col min="1" max="1" width="4.81640625" style="8" hidden="1" customWidth="1"/>
    <col min="2" max="2" width="21.6328125" style="8" customWidth="1"/>
    <col min="3" max="3" width="9.81640625" style="8" hidden="1" customWidth="1"/>
    <col min="4" max="5" width="8.1796875" style="8" hidden="1" customWidth="1"/>
    <col min="6" max="6" width="2.81640625" style="8" hidden="1" customWidth="1"/>
    <col min="7" max="7" width="8.54296875" style="8" customWidth="1"/>
    <col min="8" max="8" width="8.453125" style="10" customWidth="1"/>
    <col min="9" max="9" width="8.81640625" style="8"/>
    <col min="10" max="10" width="3" style="8" customWidth="1"/>
    <col min="11" max="11" width="8.81640625" style="10"/>
    <col min="12" max="12" width="9.453125" style="10" customWidth="1"/>
    <col min="13" max="13" width="8.81640625" style="10"/>
    <col min="14" max="14" width="2.54296875" style="10" customWidth="1"/>
    <col min="15" max="15" width="9.6328125" style="8" customWidth="1"/>
    <col min="16" max="17" width="8.81640625" style="8"/>
    <col min="18" max="18" width="11.54296875" style="10" customWidth="1"/>
    <col min="19" max="19" width="8" style="8" customWidth="1"/>
    <col min="20" max="16384" width="8.81640625" style="8"/>
  </cols>
  <sheetData>
    <row r="1" spans="1:27" ht="47.15" customHeight="1" x14ac:dyDescent="0.35">
      <c r="B1" s="37" t="s">
        <v>126</v>
      </c>
      <c r="C1" s="20" t="s">
        <v>127</v>
      </c>
      <c r="D1" s="20" t="s">
        <v>128</v>
      </c>
      <c r="E1" s="20" t="s">
        <v>129</v>
      </c>
      <c r="F1" s="25"/>
      <c r="G1" s="20" t="s">
        <v>130</v>
      </c>
      <c r="H1" s="20" t="s">
        <v>131</v>
      </c>
      <c r="I1" s="20" t="s">
        <v>132</v>
      </c>
      <c r="J1" s="59"/>
      <c r="K1" s="20" t="s">
        <v>133</v>
      </c>
      <c r="L1" s="20" t="s">
        <v>134</v>
      </c>
      <c r="M1" s="20" t="s">
        <v>135</v>
      </c>
      <c r="N1" s="20"/>
      <c r="O1" s="59"/>
      <c r="R1" s="49"/>
      <c r="S1" s="59"/>
      <c r="T1" s="59"/>
      <c r="U1" s="59"/>
      <c r="V1" s="59"/>
      <c r="W1" s="59"/>
      <c r="X1" s="59"/>
      <c r="Y1" s="59"/>
      <c r="Z1" s="59"/>
    </row>
    <row r="2" spans="1:27" ht="16" customHeight="1" x14ac:dyDescent="0.3">
      <c r="B2" s="4" t="s">
        <v>136</v>
      </c>
      <c r="C2" s="20"/>
      <c r="D2" s="20"/>
      <c r="E2" s="20"/>
      <c r="F2" s="25"/>
      <c r="G2" s="20"/>
      <c r="H2" s="20"/>
      <c r="I2" s="20"/>
      <c r="J2" s="59"/>
      <c r="L2" s="49"/>
      <c r="U2" s="71"/>
    </row>
    <row r="3" spans="1:27" x14ac:dyDescent="0.3">
      <c r="A3" s="8">
        <v>1</v>
      </c>
      <c r="B3" s="8" t="s">
        <v>41</v>
      </c>
      <c r="C3" s="10">
        <v>6500</v>
      </c>
      <c r="D3" s="10">
        <v>6243.96</v>
      </c>
      <c r="E3" s="10">
        <f t="shared" ref="E3:E19" si="0">C3-D3</f>
        <v>256.03999999999996</v>
      </c>
      <c r="F3" s="10"/>
      <c r="G3" s="10">
        <v>6500</v>
      </c>
      <c r="H3" s="10">
        <v>5881.6</v>
      </c>
      <c r="I3" s="10">
        <f t="shared" ref="I3:I32" si="1">G3-H3</f>
        <v>618.39999999999964</v>
      </c>
      <c r="K3" s="10">
        <v>6998.1655116184265</v>
      </c>
      <c r="L3" s="10">
        <f>4790.7+368.63+92+1026.89</f>
        <v>6278.22</v>
      </c>
      <c r="M3" s="10">
        <f t="shared" ref="M3:M32" si="2">K3-L3</f>
        <v>719.94551161842628</v>
      </c>
      <c r="O3" s="10"/>
      <c r="P3" s="10"/>
    </row>
    <row r="4" spans="1:27" x14ac:dyDescent="0.3">
      <c r="A4" s="8">
        <v>2</v>
      </c>
      <c r="B4" s="8" t="s">
        <v>62</v>
      </c>
      <c r="C4" s="10">
        <v>400</v>
      </c>
      <c r="D4" s="10">
        <v>284.89999999999998</v>
      </c>
      <c r="E4" s="10">
        <f t="shared" si="0"/>
        <v>115.10000000000002</v>
      </c>
      <c r="F4" s="10"/>
      <c r="G4" s="10">
        <v>400</v>
      </c>
      <c r="H4" s="10">
        <v>310.79999999999995</v>
      </c>
      <c r="I4" s="10">
        <f t="shared" si="1"/>
        <v>89.200000000000045</v>
      </c>
      <c r="K4" s="10">
        <v>430.65633917651854</v>
      </c>
      <c r="L4" s="10">
        <f>259+25.9</f>
        <v>284.89999999999998</v>
      </c>
      <c r="M4" s="10">
        <f t="shared" si="2"/>
        <v>145.75633917651857</v>
      </c>
      <c r="O4" s="10"/>
    </row>
    <row r="5" spans="1:27" x14ac:dyDescent="0.3">
      <c r="A5" s="8">
        <v>3</v>
      </c>
      <c r="B5" s="8" t="s">
        <v>37</v>
      </c>
      <c r="C5" s="10">
        <v>450</v>
      </c>
      <c r="D5" s="10">
        <v>406.13</v>
      </c>
      <c r="E5" s="10">
        <f t="shared" si="0"/>
        <v>43.870000000000005</v>
      </c>
      <c r="F5" s="10"/>
      <c r="G5" s="10">
        <v>450</v>
      </c>
      <c r="H5" s="10">
        <v>935.30999999999983</v>
      </c>
      <c r="I5" s="10">
        <f t="shared" si="1"/>
        <v>-485.30999999999983</v>
      </c>
      <c r="K5" s="10">
        <v>484.48838157358335</v>
      </c>
      <c r="L5" s="10">
        <f>832.99+30+37.5</f>
        <v>900.49</v>
      </c>
      <c r="M5" s="10">
        <f t="shared" si="2"/>
        <v>-416.00161842641666</v>
      </c>
      <c r="O5" s="10"/>
      <c r="P5" s="50"/>
      <c r="Q5" s="50"/>
      <c r="R5" s="52"/>
      <c r="S5" s="50"/>
    </row>
    <row r="6" spans="1:27" x14ac:dyDescent="0.3">
      <c r="A6" s="8">
        <v>4</v>
      </c>
      <c r="B6" s="8" t="s">
        <v>137</v>
      </c>
      <c r="C6" s="10">
        <v>200</v>
      </c>
      <c r="D6" s="10">
        <v>30</v>
      </c>
      <c r="E6" s="10">
        <f t="shared" si="0"/>
        <v>170</v>
      </c>
      <c r="F6" s="10"/>
      <c r="G6" s="10">
        <v>200</v>
      </c>
      <c r="H6" s="10">
        <v>120</v>
      </c>
      <c r="I6" s="10">
        <f t="shared" si="1"/>
        <v>80</v>
      </c>
      <c r="K6" s="10">
        <v>215.32816958825927</v>
      </c>
      <c r="L6" s="52"/>
      <c r="M6" s="10">
        <f t="shared" si="2"/>
        <v>215.32816958825927</v>
      </c>
      <c r="O6" s="10"/>
      <c r="P6" s="50"/>
      <c r="Q6" s="50"/>
      <c r="R6" s="52"/>
      <c r="S6" s="50"/>
    </row>
    <row r="7" spans="1:27" x14ac:dyDescent="0.3">
      <c r="A7" s="8">
        <v>5</v>
      </c>
      <c r="B7" s="8" t="s">
        <v>138</v>
      </c>
      <c r="C7" s="10">
        <v>8500</v>
      </c>
      <c r="D7" s="10">
        <v>550</v>
      </c>
      <c r="E7" s="10">
        <f t="shared" si="0"/>
        <v>7950</v>
      </c>
      <c r="F7" s="10"/>
      <c r="G7" s="10">
        <f>8500-500</f>
        <v>8000</v>
      </c>
      <c r="H7" s="10">
        <v>1380</v>
      </c>
      <c r="I7" s="10">
        <f t="shared" si="1"/>
        <v>6620</v>
      </c>
      <c r="K7" s="10">
        <f>8074.81-3000</f>
        <v>5074.8100000000004</v>
      </c>
      <c r="L7" s="10">
        <f>250+150</f>
        <v>400</v>
      </c>
      <c r="M7" s="10">
        <f t="shared" si="2"/>
        <v>4674.8100000000004</v>
      </c>
      <c r="O7" s="10"/>
      <c r="P7" s="50"/>
      <c r="Q7" s="50"/>
      <c r="R7" s="52"/>
      <c r="S7" s="50"/>
    </row>
    <row r="8" spans="1:27" x14ac:dyDescent="0.3">
      <c r="A8" s="8">
        <v>6</v>
      </c>
      <c r="B8" s="8" t="s">
        <v>90</v>
      </c>
      <c r="C8" s="10">
        <v>460</v>
      </c>
      <c r="D8" s="10">
        <v>462.72</v>
      </c>
      <c r="E8" s="10">
        <f t="shared" si="0"/>
        <v>-2.7200000000000273</v>
      </c>
      <c r="F8" s="10"/>
      <c r="G8" s="10">
        <v>460</v>
      </c>
      <c r="H8" s="10">
        <v>420.93</v>
      </c>
      <c r="I8" s="10">
        <f t="shared" si="1"/>
        <v>39.069999999999993</v>
      </c>
      <c r="K8" s="10">
        <v>495.25479005299633</v>
      </c>
      <c r="L8" s="10">
        <v>428.54</v>
      </c>
      <c r="M8" s="10">
        <f t="shared" si="2"/>
        <v>66.714790052996307</v>
      </c>
      <c r="O8" s="10"/>
      <c r="P8" s="50"/>
      <c r="Q8" s="50"/>
      <c r="R8" s="52"/>
      <c r="S8" s="50"/>
    </row>
    <row r="9" spans="1:27" x14ac:dyDescent="0.3">
      <c r="A9" s="8">
        <v>7</v>
      </c>
      <c r="B9" s="8" t="s">
        <v>101</v>
      </c>
      <c r="C9" s="10">
        <v>1100</v>
      </c>
      <c r="D9" s="10">
        <v>1000.41</v>
      </c>
      <c r="E9" s="10">
        <f t="shared" si="0"/>
        <v>99.590000000000032</v>
      </c>
      <c r="F9" s="10"/>
      <c r="G9" s="10">
        <v>1100</v>
      </c>
      <c r="H9" s="10">
        <v>882</v>
      </c>
      <c r="I9" s="10">
        <f t="shared" si="1"/>
        <v>218</v>
      </c>
      <c r="K9" s="10">
        <v>1184.3049327354261</v>
      </c>
      <c r="L9" s="10">
        <v>905.12</v>
      </c>
      <c r="M9" s="10">
        <f t="shared" si="2"/>
        <v>279.18493273542606</v>
      </c>
      <c r="O9" s="10"/>
      <c r="P9" s="50"/>
      <c r="Q9" s="50"/>
      <c r="R9" s="52"/>
      <c r="S9" s="50"/>
      <c r="AA9" s="70"/>
    </row>
    <row r="10" spans="1:27" x14ac:dyDescent="0.3">
      <c r="A10" s="8">
        <v>8</v>
      </c>
      <c r="B10" s="8" t="s">
        <v>104</v>
      </c>
      <c r="C10" s="10">
        <v>1800</v>
      </c>
      <c r="D10" s="10">
        <v>1620</v>
      </c>
      <c r="E10" s="10">
        <f t="shared" si="0"/>
        <v>180</v>
      </c>
      <c r="F10" s="10"/>
      <c r="G10" s="10">
        <v>1800</v>
      </c>
      <c r="H10" s="10">
        <v>2725</v>
      </c>
      <c r="I10" s="10">
        <f t="shared" si="1"/>
        <v>-925</v>
      </c>
      <c r="K10" s="10">
        <v>1937.9535262943334</v>
      </c>
      <c r="L10" s="10">
        <f>675+1110</f>
        <v>1785</v>
      </c>
      <c r="M10" s="10">
        <f t="shared" si="2"/>
        <v>152.95352629433341</v>
      </c>
      <c r="O10" s="10"/>
      <c r="P10" s="50"/>
      <c r="Q10" s="50"/>
      <c r="R10" s="52"/>
      <c r="S10" s="50"/>
    </row>
    <row r="11" spans="1:27" x14ac:dyDescent="0.3">
      <c r="A11" s="8">
        <v>9</v>
      </c>
      <c r="B11" s="8" t="s">
        <v>139</v>
      </c>
      <c r="C11" s="10">
        <v>500</v>
      </c>
      <c r="D11" s="10">
        <v>0</v>
      </c>
      <c r="E11" s="10">
        <f t="shared" si="0"/>
        <v>500</v>
      </c>
      <c r="F11" s="10"/>
      <c r="G11" s="10">
        <v>500</v>
      </c>
      <c r="I11" s="10">
        <f t="shared" si="1"/>
        <v>500</v>
      </c>
      <c r="K11" s="10">
        <v>538.32042397064822</v>
      </c>
      <c r="L11" s="52"/>
      <c r="M11" s="10">
        <f t="shared" si="2"/>
        <v>538.32042397064822</v>
      </c>
      <c r="O11" s="10"/>
      <c r="P11" s="50"/>
      <c r="Q11" s="50"/>
      <c r="R11" s="52"/>
      <c r="S11" s="50"/>
    </row>
    <row r="12" spans="1:27" hidden="1" x14ac:dyDescent="0.3">
      <c r="A12" s="8">
        <v>10</v>
      </c>
      <c r="B12" s="8" t="s">
        <v>214</v>
      </c>
      <c r="C12" s="10">
        <v>400</v>
      </c>
      <c r="D12" s="10">
        <v>0</v>
      </c>
      <c r="E12" s="10">
        <f t="shared" si="0"/>
        <v>400</v>
      </c>
      <c r="F12" s="10"/>
      <c r="G12" s="10">
        <v>400</v>
      </c>
      <c r="I12" s="10">
        <f t="shared" si="1"/>
        <v>400</v>
      </c>
      <c r="K12" s="10">
        <v>0</v>
      </c>
      <c r="M12" s="10">
        <f t="shared" si="2"/>
        <v>0</v>
      </c>
      <c r="O12" s="10"/>
      <c r="P12" s="50"/>
      <c r="Q12" s="50"/>
      <c r="R12" s="52"/>
      <c r="S12" s="50"/>
    </row>
    <row r="13" spans="1:27" x14ac:dyDescent="0.3">
      <c r="A13" s="8">
        <v>11</v>
      </c>
      <c r="B13" s="8" t="s">
        <v>22</v>
      </c>
      <c r="C13" s="10">
        <v>1500</v>
      </c>
      <c r="D13" s="10">
        <v>1259.72</v>
      </c>
      <c r="E13" s="10">
        <f t="shared" si="0"/>
        <v>240.27999999999997</v>
      </c>
      <c r="F13" s="10"/>
      <c r="G13" s="10">
        <v>1500</v>
      </c>
      <c r="H13" s="10">
        <v>1473.95</v>
      </c>
      <c r="I13" s="10">
        <f t="shared" si="1"/>
        <v>26.049999999999955</v>
      </c>
      <c r="K13" s="10">
        <v>1614.9612719119446</v>
      </c>
      <c r="L13" s="10">
        <f>1246.87+60+90.48+184.62</f>
        <v>1581.9699999999998</v>
      </c>
      <c r="M13" s="10">
        <f t="shared" si="2"/>
        <v>32.99127191194475</v>
      </c>
      <c r="O13" s="10"/>
      <c r="P13" s="50"/>
      <c r="Q13" s="50"/>
      <c r="R13" s="52"/>
      <c r="S13" s="50"/>
    </row>
    <row r="14" spans="1:27" x14ac:dyDescent="0.3">
      <c r="A14" s="8">
        <v>12</v>
      </c>
      <c r="B14" s="8" t="s">
        <v>140</v>
      </c>
      <c r="C14" s="10">
        <v>2000</v>
      </c>
      <c r="D14" s="10">
        <v>1930</v>
      </c>
      <c r="E14" s="10">
        <f t="shared" si="0"/>
        <v>70</v>
      </c>
      <c r="F14" s="10"/>
      <c r="G14" s="10">
        <v>2000</v>
      </c>
      <c r="H14" s="10">
        <v>4050.5</v>
      </c>
      <c r="I14" s="10">
        <f t="shared" si="1"/>
        <v>-2050.5</v>
      </c>
      <c r="K14" s="10">
        <v>2153.2816958825929</v>
      </c>
      <c r="L14" s="10">
        <v>1637.4</v>
      </c>
      <c r="M14" s="10">
        <f t="shared" si="2"/>
        <v>515.88169588259279</v>
      </c>
      <c r="O14" s="10"/>
      <c r="P14" s="50"/>
      <c r="Q14" s="50"/>
      <c r="R14" s="52"/>
      <c r="S14" s="50"/>
    </row>
    <row r="15" spans="1:27" x14ac:dyDescent="0.3">
      <c r="A15" s="8">
        <v>13</v>
      </c>
      <c r="B15" s="8" t="s">
        <v>110</v>
      </c>
      <c r="C15" s="10">
        <v>400</v>
      </c>
      <c r="D15" s="10">
        <v>365</v>
      </c>
      <c r="E15" s="10">
        <f t="shared" si="0"/>
        <v>35</v>
      </c>
      <c r="F15" s="10"/>
      <c r="G15" s="10">
        <v>400</v>
      </c>
      <c r="H15" s="10">
        <v>375</v>
      </c>
      <c r="I15" s="10">
        <f t="shared" si="1"/>
        <v>25</v>
      </c>
      <c r="K15" s="10">
        <v>430.65633917651854</v>
      </c>
      <c r="L15" s="10">
        <v>505</v>
      </c>
      <c r="M15" s="10">
        <f t="shared" si="2"/>
        <v>-74.343660823481457</v>
      </c>
      <c r="O15" s="10"/>
      <c r="P15" s="50"/>
      <c r="Q15" s="50"/>
      <c r="R15" s="52"/>
      <c r="S15" s="50"/>
    </row>
    <row r="16" spans="1:27" x14ac:dyDescent="0.3">
      <c r="A16" s="8">
        <v>14</v>
      </c>
      <c r="B16" s="8" t="s">
        <v>93</v>
      </c>
      <c r="C16" s="10">
        <v>2000</v>
      </c>
      <c r="D16" s="10">
        <v>2660</v>
      </c>
      <c r="E16" s="10">
        <f t="shared" si="0"/>
        <v>-660</v>
      </c>
      <c r="F16" s="10"/>
      <c r="G16" s="10">
        <v>2000</v>
      </c>
      <c r="H16" s="10">
        <v>1003.4300000000001</v>
      </c>
      <c r="I16" s="10">
        <f t="shared" si="1"/>
        <v>996.56999999999994</v>
      </c>
      <c r="K16" s="10">
        <v>2583.9380350591114</v>
      </c>
      <c r="L16" s="10">
        <f>1896+209.99+209.99</f>
        <v>2315.9799999999996</v>
      </c>
      <c r="M16" s="10">
        <f t="shared" si="2"/>
        <v>267.95803505911181</v>
      </c>
      <c r="O16" s="10"/>
    </row>
    <row r="17" spans="1:19" x14ac:dyDescent="0.3">
      <c r="A17" s="8">
        <v>15</v>
      </c>
      <c r="B17" s="8" t="s">
        <v>141</v>
      </c>
      <c r="C17" s="10">
        <v>1000</v>
      </c>
      <c r="D17" s="10">
        <v>0</v>
      </c>
      <c r="E17" s="10">
        <f t="shared" si="0"/>
        <v>1000</v>
      </c>
      <c r="F17" s="10"/>
      <c r="G17" s="10">
        <v>1000</v>
      </c>
      <c r="I17" s="10">
        <f t="shared" si="1"/>
        <v>1000</v>
      </c>
      <c r="K17" s="10">
        <v>1076.6408479412964</v>
      </c>
      <c r="M17" s="10">
        <f t="shared" si="2"/>
        <v>1076.6408479412964</v>
      </c>
      <c r="O17" s="10"/>
    </row>
    <row r="18" spans="1:19" x14ac:dyDescent="0.3">
      <c r="A18" s="8">
        <v>16</v>
      </c>
      <c r="B18" s="8" t="s">
        <v>142</v>
      </c>
      <c r="C18" s="10">
        <v>0</v>
      </c>
      <c r="D18" s="10">
        <v>0</v>
      </c>
      <c r="E18" s="10">
        <f t="shared" si="0"/>
        <v>0</v>
      </c>
      <c r="F18" s="10"/>
      <c r="G18" s="10">
        <v>0</v>
      </c>
      <c r="I18" s="10">
        <f t="shared" si="1"/>
        <v>0</v>
      </c>
      <c r="K18" s="10">
        <v>0</v>
      </c>
      <c r="L18" s="52"/>
      <c r="M18" s="10">
        <f t="shared" si="2"/>
        <v>0</v>
      </c>
      <c r="O18" s="10"/>
    </row>
    <row r="19" spans="1:19" x14ac:dyDescent="0.3">
      <c r="A19" s="8">
        <v>17</v>
      </c>
      <c r="B19" s="8" t="s">
        <v>67</v>
      </c>
      <c r="C19" s="10">
        <v>1000</v>
      </c>
      <c r="D19" s="10"/>
      <c r="E19" s="10">
        <f t="shared" si="0"/>
        <v>1000</v>
      </c>
      <c r="F19" s="10"/>
      <c r="G19" s="10">
        <v>1000</v>
      </c>
      <c r="I19" s="10">
        <f t="shared" si="1"/>
        <v>1000</v>
      </c>
      <c r="K19" s="10">
        <v>538.32042397064822</v>
      </c>
      <c r="L19" s="10">
        <v>579.5</v>
      </c>
      <c r="M19" s="10">
        <f t="shared" si="2"/>
        <v>-41.179576029351779</v>
      </c>
      <c r="O19" s="10"/>
      <c r="P19" s="10"/>
    </row>
    <row r="20" spans="1:19" x14ac:dyDescent="0.3">
      <c r="A20" s="8">
        <v>17.100000000000001</v>
      </c>
      <c r="B20" s="10" t="s">
        <v>143</v>
      </c>
      <c r="C20" s="10"/>
      <c r="D20" s="10"/>
      <c r="E20" s="10"/>
      <c r="F20" s="10"/>
      <c r="G20" s="10">
        <v>0</v>
      </c>
      <c r="I20" s="10">
        <f t="shared" si="1"/>
        <v>0</v>
      </c>
      <c r="K20" s="10">
        <v>538.32042397064822</v>
      </c>
      <c r="L20" s="10">
        <f>4496.43-4021.45</f>
        <v>474.98000000000047</v>
      </c>
      <c r="M20" s="10">
        <f t="shared" si="2"/>
        <v>63.340423970647748</v>
      </c>
      <c r="O20" s="10"/>
      <c r="P20" s="50"/>
      <c r="Q20" s="50"/>
      <c r="R20" s="52"/>
      <c r="S20" s="50"/>
    </row>
    <row r="21" spans="1:19" x14ac:dyDescent="0.3">
      <c r="A21" s="8">
        <v>18</v>
      </c>
      <c r="B21" s="8" t="s">
        <v>144</v>
      </c>
      <c r="C21" s="10">
        <v>500</v>
      </c>
      <c r="D21" s="10">
        <v>0</v>
      </c>
      <c r="E21" s="10">
        <f>C21-D21</f>
        <v>500</v>
      </c>
      <c r="F21" s="10"/>
      <c r="G21" s="10">
        <v>500</v>
      </c>
      <c r="I21" s="10">
        <f t="shared" si="1"/>
        <v>500</v>
      </c>
      <c r="K21" s="10">
        <v>538.32042397064822</v>
      </c>
      <c r="M21" s="10">
        <f t="shared" si="2"/>
        <v>538.32042397064822</v>
      </c>
      <c r="O21" s="10"/>
      <c r="P21" s="50"/>
      <c r="Q21" s="50"/>
      <c r="R21" s="52"/>
      <c r="S21" s="50"/>
    </row>
    <row r="22" spans="1:19" x14ac:dyDescent="0.3">
      <c r="A22" s="8">
        <v>19</v>
      </c>
      <c r="B22" s="8" t="s">
        <v>74</v>
      </c>
      <c r="C22" s="10">
        <v>2179</v>
      </c>
      <c r="D22" s="10">
        <v>1230.56</v>
      </c>
      <c r="E22" s="10">
        <f>C22-D22</f>
        <v>948.44</v>
      </c>
      <c r="F22" s="10"/>
      <c r="G22" s="10">
        <v>2179</v>
      </c>
      <c r="H22" s="10">
        <v>4760.1099999999988</v>
      </c>
      <c r="I22" s="10">
        <f t="shared" si="1"/>
        <v>-2581.1099999999988</v>
      </c>
      <c r="K22" s="10">
        <v>2346.0004076640848</v>
      </c>
      <c r="L22" s="10">
        <f>3923.42+1500</f>
        <v>5423.42</v>
      </c>
      <c r="M22" s="10">
        <f t="shared" si="2"/>
        <v>-3077.4195923359152</v>
      </c>
      <c r="O22" s="10"/>
      <c r="P22" s="10"/>
    </row>
    <row r="23" spans="1:19" x14ac:dyDescent="0.3">
      <c r="A23" s="8">
        <v>20</v>
      </c>
      <c r="B23" s="8" t="s">
        <v>145</v>
      </c>
      <c r="C23" s="10"/>
      <c r="D23" s="10"/>
      <c r="E23" s="10"/>
      <c r="F23" s="10"/>
      <c r="G23" s="10">
        <v>0</v>
      </c>
      <c r="H23" s="10">
        <v>0</v>
      </c>
      <c r="I23" s="10">
        <f t="shared" si="1"/>
        <v>0</v>
      </c>
      <c r="K23" s="10">
        <v>0</v>
      </c>
      <c r="L23" s="10">
        <f>40.16+825</f>
        <v>865.16</v>
      </c>
      <c r="M23" s="10">
        <f t="shared" si="2"/>
        <v>-865.16</v>
      </c>
      <c r="O23" s="10"/>
    </row>
    <row r="24" spans="1:19" x14ac:dyDescent="0.3">
      <c r="A24" s="8">
        <v>21</v>
      </c>
      <c r="B24" s="8" t="s">
        <v>146</v>
      </c>
      <c r="C24" s="10"/>
      <c r="D24" s="10"/>
      <c r="E24" s="10"/>
      <c r="F24" s="10"/>
      <c r="G24" s="10">
        <v>0</v>
      </c>
      <c r="H24" s="10">
        <v>0</v>
      </c>
      <c r="I24" s="10">
        <f t="shared" si="1"/>
        <v>0</v>
      </c>
      <c r="K24" s="10">
        <v>0</v>
      </c>
      <c r="L24" s="52"/>
      <c r="M24" s="10">
        <f t="shared" si="2"/>
        <v>0</v>
      </c>
      <c r="O24" s="10"/>
      <c r="S24" s="10"/>
    </row>
    <row r="25" spans="1:19" x14ac:dyDescent="0.3">
      <c r="A25" s="8">
        <v>22</v>
      </c>
      <c r="B25" s="8" t="s">
        <v>147</v>
      </c>
      <c r="C25" s="10"/>
      <c r="D25" s="10">
        <v>1544.85</v>
      </c>
      <c r="E25" s="10">
        <f>C25-D25</f>
        <v>-1544.85</v>
      </c>
      <c r="F25" s="10"/>
      <c r="G25" s="10">
        <v>0</v>
      </c>
      <c r="H25" s="10">
        <v>0</v>
      </c>
      <c r="I25" s="10">
        <f t="shared" si="1"/>
        <v>0</v>
      </c>
      <c r="K25" s="10">
        <v>0</v>
      </c>
      <c r="M25" s="10">
        <f t="shared" si="2"/>
        <v>0</v>
      </c>
      <c r="O25" s="10"/>
    </row>
    <row r="26" spans="1:19" x14ac:dyDescent="0.3">
      <c r="A26" s="8">
        <v>23</v>
      </c>
      <c r="B26" s="8" t="s">
        <v>148</v>
      </c>
      <c r="C26" s="10">
        <v>200</v>
      </c>
      <c r="D26" s="10">
        <v>0</v>
      </c>
      <c r="E26" s="10">
        <f>C26-D26</f>
        <v>200</v>
      </c>
      <c r="F26" s="10"/>
      <c r="G26" s="10">
        <v>200</v>
      </c>
      <c r="I26" s="10">
        <f t="shared" si="1"/>
        <v>200</v>
      </c>
      <c r="K26" s="10">
        <v>215.32816958825927</v>
      </c>
      <c r="M26" s="10">
        <f t="shared" si="2"/>
        <v>215.32816958825927</v>
      </c>
      <c r="O26" s="10"/>
    </row>
    <row r="27" spans="1:19" x14ac:dyDescent="0.3">
      <c r="A27" s="8">
        <v>24</v>
      </c>
      <c r="B27" s="8" t="s">
        <v>29</v>
      </c>
      <c r="C27" s="10">
        <v>150</v>
      </c>
      <c r="D27" s="10">
        <v>174</v>
      </c>
      <c r="E27" s="10">
        <f>C27-D27</f>
        <v>-24</v>
      </c>
      <c r="F27" s="10"/>
      <c r="G27" s="10">
        <v>150</v>
      </c>
      <c r="H27" s="10">
        <v>293.60000000000002</v>
      </c>
      <c r="I27" s="10">
        <f t="shared" si="1"/>
        <v>-143.60000000000002</v>
      </c>
      <c r="K27" s="10">
        <v>161.49612719119446</v>
      </c>
      <c r="L27" s="10">
        <v>462.94</v>
      </c>
      <c r="M27" s="10">
        <f t="shared" si="2"/>
        <v>-301.44387280880551</v>
      </c>
      <c r="O27" s="10"/>
    </row>
    <row r="28" spans="1:19" x14ac:dyDescent="0.3">
      <c r="A28" s="8">
        <v>25</v>
      </c>
      <c r="B28" s="8" t="s">
        <v>149</v>
      </c>
      <c r="C28" s="10">
        <v>650</v>
      </c>
      <c r="D28" s="10">
        <v>0</v>
      </c>
      <c r="E28" s="10">
        <f>C28-D28</f>
        <v>650</v>
      </c>
      <c r="F28" s="10"/>
      <c r="G28" s="10">
        <v>650</v>
      </c>
      <c r="H28" s="10">
        <v>966.06999999999994</v>
      </c>
      <c r="I28" s="10">
        <f t="shared" si="1"/>
        <v>-316.06999999999994</v>
      </c>
      <c r="K28" s="10">
        <v>699.81655116184265</v>
      </c>
      <c r="M28" s="10">
        <f t="shared" si="2"/>
        <v>699.81655116184265</v>
      </c>
      <c r="O28" s="10"/>
    </row>
    <row r="29" spans="1:19" x14ac:dyDescent="0.3">
      <c r="A29" s="8">
        <v>26</v>
      </c>
      <c r="B29" s="8" t="s">
        <v>150</v>
      </c>
      <c r="C29" s="10">
        <v>0</v>
      </c>
      <c r="D29" s="10">
        <v>0</v>
      </c>
      <c r="E29" s="10">
        <f>C29-D29</f>
        <v>0</v>
      </c>
      <c r="F29" s="10"/>
      <c r="G29" s="10">
        <v>0</v>
      </c>
      <c r="I29" s="10">
        <f t="shared" si="1"/>
        <v>0</v>
      </c>
      <c r="K29" s="10">
        <v>2500</v>
      </c>
      <c r="L29" s="10">
        <v>5000</v>
      </c>
      <c r="M29" s="10">
        <f t="shared" si="2"/>
        <v>-2500</v>
      </c>
      <c r="O29" s="10"/>
      <c r="P29" s="10"/>
    </row>
    <row r="30" spans="1:19" x14ac:dyDescent="0.3">
      <c r="A30" s="8">
        <v>27</v>
      </c>
      <c r="B30" s="8" t="s">
        <v>151</v>
      </c>
      <c r="C30" s="10"/>
      <c r="D30" s="10"/>
      <c r="E30" s="10"/>
      <c r="F30" s="10"/>
      <c r="G30" s="10">
        <v>500</v>
      </c>
      <c r="H30" s="10">
        <v>500</v>
      </c>
      <c r="I30" s="10">
        <f t="shared" si="1"/>
        <v>0</v>
      </c>
      <c r="K30" s="10">
        <v>500</v>
      </c>
      <c r="L30" s="10">
        <v>500</v>
      </c>
      <c r="M30" s="10">
        <f t="shared" si="2"/>
        <v>0</v>
      </c>
      <c r="O30" s="10"/>
    </row>
    <row r="31" spans="1:19" x14ac:dyDescent="0.3">
      <c r="A31" s="8">
        <v>28</v>
      </c>
      <c r="B31" s="8" t="s">
        <v>113</v>
      </c>
      <c r="C31" s="10"/>
      <c r="D31" s="10"/>
      <c r="E31" s="10"/>
      <c r="F31" s="10"/>
      <c r="G31" s="10">
        <v>0</v>
      </c>
      <c r="I31" s="10">
        <f t="shared" si="1"/>
        <v>0</v>
      </c>
      <c r="K31" s="10">
        <v>1076.6408479412964</v>
      </c>
      <c r="L31" s="10">
        <v>1000</v>
      </c>
      <c r="M31" s="10">
        <f t="shared" si="2"/>
        <v>76.640847941296443</v>
      </c>
      <c r="O31" s="10"/>
      <c r="P31" s="10"/>
    </row>
    <row r="32" spans="1:19" x14ac:dyDescent="0.3">
      <c r="B32" s="8" t="s">
        <v>152</v>
      </c>
      <c r="C32" s="10">
        <v>0</v>
      </c>
      <c r="D32" s="10">
        <v>0</v>
      </c>
      <c r="E32" s="10">
        <f>C32-D32</f>
        <v>0</v>
      </c>
      <c r="F32" s="10"/>
      <c r="G32" s="10">
        <v>0</v>
      </c>
      <c r="I32" s="10">
        <f t="shared" si="1"/>
        <v>0</v>
      </c>
      <c r="K32" s="10">
        <v>0</v>
      </c>
      <c r="M32" s="10">
        <f t="shared" si="2"/>
        <v>0</v>
      </c>
      <c r="O32" s="10"/>
      <c r="S32" s="10"/>
    </row>
    <row r="33" spans="1:19" x14ac:dyDescent="0.3">
      <c r="A33" s="4"/>
      <c r="B33" s="4" t="s">
        <v>153</v>
      </c>
      <c r="C33" s="16">
        <f>SUM(C3:C32)</f>
        <v>31889</v>
      </c>
      <c r="D33" s="16">
        <f>SUM(D3:D32)</f>
        <v>19762.25</v>
      </c>
      <c r="E33" s="16">
        <f>C33-D33</f>
        <v>12126.75</v>
      </c>
      <c r="F33" s="4"/>
      <c r="G33" s="16">
        <f>SUM(G3:G32)</f>
        <v>31889</v>
      </c>
      <c r="H33" s="16">
        <f>SUM(H3:H32)</f>
        <v>26078.299999999996</v>
      </c>
      <c r="I33" s="16">
        <f t="shared" ref="I33" si="3">G33-H33</f>
        <v>5810.7000000000044</v>
      </c>
      <c r="K33" s="16">
        <f>SUM(K3:K32)</f>
        <v>34333.003640440264</v>
      </c>
      <c r="L33" s="16">
        <f>SUM(L3:L32)</f>
        <v>31328.619999999995</v>
      </c>
      <c r="M33" s="16">
        <f t="shared" ref="M33" si="4">K33-L33</f>
        <v>3004.3836404402682</v>
      </c>
      <c r="N33" s="16"/>
      <c r="O33" s="16"/>
      <c r="S33" s="10"/>
    </row>
    <row r="34" spans="1:19" x14ac:dyDescent="0.3">
      <c r="A34" s="4"/>
      <c r="B34" s="4"/>
      <c r="C34" s="16"/>
      <c r="D34" s="16"/>
      <c r="E34" s="16"/>
      <c r="F34" s="4"/>
      <c r="G34" s="16"/>
      <c r="H34" s="16"/>
      <c r="I34" s="16"/>
      <c r="K34" s="16"/>
      <c r="L34" s="16"/>
      <c r="M34" s="16"/>
      <c r="N34" s="16"/>
      <c r="O34" s="16"/>
      <c r="Q34" s="16"/>
      <c r="R34" s="81"/>
      <c r="S34" s="10"/>
    </row>
    <row r="35" spans="1:19" x14ac:dyDescent="0.3">
      <c r="A35" s="4"/>
      <c r="B35" s="4" t="s">
        <v>155</v>
      </c>
      <c r="C35" s="16"/>
      <c r="D35" s="16"/>
      <c r="E35" s="16"/>
      <c r="F35" s="4"/>
      <c r="G35" s="16"/>
      <c r="H35" s="16"/>
      <c r="I35" s="16"/>
      <c r="J35" s="10"/>
      <c r="R35" s="81"/>
      <c r="S35" s="10"/>
    </row>
    <row r="36" spans="1:19" x14ac:dyDescent="0.3">
      <c r="A36" s="4"/>
      <c r="B36" s="10" t="s">
        <v>156</v>
      </c>
      <c r="C36" s="16"/>
      <c r="D36" s="16"/>
      <c r="E36" s="16"/>
      <c r="F36" s="4"/>
      <c r="G36" s="10">
        <f>4567.55-300-500</f>
        <v>3767.55</v>
      </c>
      <c r="H36" s="10">
        <v>3772.29</v>
      </c>
      <c r="I36" s="10">
        <f>G36-H36</f>
        <v>-4.7399999999997817</v>
      </c>
      <c r="J36" s="10"/>
      <c r="K36" s="10">
        <v>4021.45</v>
      </c>
      <c r="L36" s="10">
        <f>1725.74+2295.71</f>
        <v>4021.45</v>
      </c>
      <c r="M36" s="10">
        <f>K36-L36</f>
        <v>0</v>
      </c>
      <c r="P36" s="10"/>
    </row>
    <row r="37" spans="1:19" x14ac:dyDescent="0.3">
      <c r="A37" s="4"/>
      <c r="B37" s="8" t="s">
        <v>152</v>
      </c>
      <c r="C37" s="16"/>
      <c r="D37" s="16"/>
      <c r="E37" s="16"/>
      <c r="F37" s="4"/>
      <c r="G37" s="10">
        <v>0</v>
      </c>
      <c r="H37" s="10">
        <v>0</v>
      </c>
      <c r="I37" s="10">
        <f>G37-H37</f>
        <v>0</v>
      </c>
      <c r="J37" s="10"/>
      <c r="K37" s="10">
        <v>0</v>
      </c>
      <c r="L37" s="10">
        <v>0</v>
      </c>
      <c r="M37" s="10">
        <f>K37-L37</f>
        <v>0</v>
      </c>
      <c r="P37" s="10"/>
    </row>
    <row r="38" spans="1:19" x14ac:dyDescent="0.3">
      <c r="A38" s="4"/>
      <c r="B38" s="4" t="s">
        <v>157</v>
      </c>
      <c r="C38" s="16"/>
      <c r="D38" s="16"/>
      <c r="E38" s="16"/>
      <c r="F38" s="4"/>
      <c r="G38" s="16">
        <f>SUM(G36:G37)</f>
        <v>3767.55</v>
      </c>
      <c r="H38" s="16">
        <f>SUM(H36:H37)</f>
        <v>3772.29</v>
      </c>
      <c r="I38" s="16">
        <f>G38-H38</f>
        <v>-4.7399999999997817</v>
      </c>
      <c r="K38" s="16">
        <f>SUM(K36:K37)</f>
        <v>4021.45</v>
      </c>
      <c r="L38" s="16">
        <f>SUM(L36:L37)</f>
        <v>4021.45</v>
      </c>
      <c r="M38" s="16">
        <f>K38-L38</f>
        <v>0</v>
      </c>
      <c r="N38" s="16"/>
    </row>
    <row r="39" spans="1:19" x14ac:dyDescent="0.3">
      <c r="A39" s="4"/>
      <c r="B39" s="4"/>
      <c r="C39" s="16"/>
      <c r="D39" s="16"/>
      <c r="E39" s="16"/>
      <c r="F39" s="4"/>
      <c r="G39" s="16"/>
      <c r="H39" s="16"/>
      <c r="I39" s="16"/>
    </row>
    <row r="40" spans="1:19" x14ac:dyDescent="0.3">
      <c r="B40" s="8" t="s">
        <v>158</v>
      </c>
      <c r="L40" s="10">
        <v>26000</v>
      </c>
    </row>
    <row r="41" spans="1:19" x14ac:dyDescent="0.3">
      <c r="B41" s="4" t="s">
        <v>159</v>
      </c>
      <c r="C41" s="4"/>
      <c r="D41" s="4"/>
      <c r="E41" s="4"/>
      <c r="F41" s="4"/>
      <c r="G41" s="4"/>
      <c r="H41" s="16"/>
      <c r="L41" s="16">
        <f>L33+L38+L40</f>
        <v>61350.069999999992</v>
      </c>
      <c r="R41" s="81"/>
      <c r="S41" s="10"/>
    </row>
    <row r="42" spans="1:19" hidden="1" x14ac:dyDescent="0.3">
      <c r="B42" s="29" t="s">
        <v>115</v>
      </c>
      <c r="C42" s="29"/>
      <c r="D42" s="29"/>
      <c r="E42" s="29"/>
      <c r="F42" s="29"/>
      <c r="G42" s="29"/>
      <c r="H42" s="24"/>
      <c r="L42" s="24">
        <f>(Treasurers0695!J163)-L41-(BudgetMonitoringCIL!J12)</f>
        <v>0</v>
      </c>
    </row>
    <row r="43" spans="1:19" x14ac:dyDescent="0.3">
      <c r="B43" s="29"/>
      <c r="C43" s="29"/>
      <c r="D43" s="29"/>
      <c r="E43" s="29"/>
      <c r="F43" s="29"/>
      <c r="G43" s="29"/>
      <c r="H43" s="24"/>
    </row>
    <row r="44" spans="1:19" x14ac:dyDescent="0.3">
      <c r="G44" s="10"/>
      <c r="H44" s="8"/>
    </row>
    <row r="45" spans="1:19" x14ac:dyDescent="0.3">
      <c r="H45" s="8"/>
    </row>
    <row r="46" spans="1:19" x14ac:dyDescent="0.3">
      <c r="H46" s="8"/>
    </row>
    <row r="47" spans="1:19" x14ac:dyDescent="0.3">
      <c r="H47" s="8"/>
    </row>
    <row r="48" spans="1:19" x14ac:dyDescent="0.3">
      <c r="H48" s="8"/>
    </row>
    <row r="49" spans="8:19" x14ac:dyDescent="0.3">
      <c r="H49" s="8"/>
    </row>
    <row r="50" spans="8:19" x14ac:dyDescent="0.3">
      <c r="H50" s="8"/>
    </row>
    <row r="51" spans="8:19" x14ac:dyDescent="0.3">
      <c r="H51" s="8"/>
    </row>
    <row r="52" spans="8:19" x14ac:dyDescent="0.3">
      <c r="H52" s="8"/>
    </row>
    <row r="53" spans="8:19" x14ac:dyDescent="0.3">
      <c r="H53" s="8"/>
    </row>
    <row r="54" spans="8:19" x14ac:dyDescent="0.3">
      <c r="H54" s="8"/>
    </row>
    <row r="55" spans="8:19" x14ac:dyDescent="0.3">
      <c r="H55" s="8"/>
    </row>
    <row r="56" spans="8:19" x14ac:dyDescent="0.3">
      <c r="H56" s="8"/>
    </row>
    <row r="57" spans="8:19" x14ac:dyDescent="0.3">
      <c r="H57" s="8"/>
      <c r="K57" s="8"/>
      <c r="L57" s="8"/>
    </row>
    <row r="58" spans="8:19" x14ac:dyDescent="0.3">
      <c r="H58" s="8"/>
      <c r="P58" s="50"/>
      <c r="Q58" s="50"/>
      <c r="R58" s="52"/>
      <c r="S58" s="50"/>
    </row>
    <row r="59" spans="8:19" x14ac:dyDescent="0.3">
      <c r="H59" s="8"/>
    </row>
    <row r="60" spans="8:19" x14ac:dyDescent="0.3">
      <c r="H60" s="8"/>
    </row>
    <row r="61" spans="8:19" x14ac:dyDescent="0.3">
      <c r="H61" s="8"/>
    </row>
    <row r="62" spans="8:19" x14ac:dyDescent="0.3">
      <c r="H62" s="8"/>
    </row>
    <row r="63" spans="8:19" x14ac:dyDescent="0.3">
      <c r="H63" s="8"/>
    </row>
    <row r="64" spans="8:19" x14ac:dyDescent="0.3">
      <c r="H64" s="8"/>
    </row>
    <row r="65" spans="8:8" x14ac:dyDescent="0.3">
      <c r="H65" s="8"/>
    </row>
    <row r="66" spans="8:8" x14ac:dyDescent="0.3">
      <c r="H66" s="8"/>
    </row>
    <row r="67" spans="8:8" x14ac:dyDescent="0.3">
      <c r="H67" s="8"/>
    </row>
  </sheetData>
  <sortState xmlns:xlrd2="http://schemas.microsoft.com/office/spreadsheetml/2017/richdata2" ref="A45:AA58">
    <sortCondition ref="P45:P58"/>
  </sortState>
  <pageMargins left="0.7" right="0.7" top="0.75" bottom="0.75" header="0.3" footer="0.3"/>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2184-F755-4C8A-AE00-F3ABAB211AA7}">
  <dimension ref="B1:Q24"/>
  <sheetViews>
    <sheetView workbookViewId="0">
      <selection activeCell="G14" sqref="G14"/>
    </sheetView>
  </sheetViews>
  <sheetFormatPr defaultRowHeight="12" x14ac:dyDescent="0.3"/>
  <cols>
    <col min="1" max="1" width="4.1796875" style="60" customWidth="1"/>
    <col min="2" max="2" width="13.08984375" style="60" customWidth="1"/>
    <col min="3" max="3" width="7.08984375" style="60" customWidth="1"/>
    <col min="4" max="4" width="11.7265625" style="60" customWidth="1"/>
    <col min="5" max="5" width="25" style="60" customWidth="1"/>
    <col min="6" max="6" width="11.7265625" style="60" customWidth="1"/>
    <col min="7" max="7" width="13.81640625" style="60" bestFit="1" customWidth="1"/>
    <col min="8" max="8" width="13.81640625" style="60" customWidth="1"/>
    <col min="9" max="9" width="13.26953125" style="60" customWidth="1"/>
    <col min="10" max="10" width="10.81640625" style="60" customWidth="1"/>
    <col min="11" max="11" width="9.7265625" style="60" bestFit="1" customWidth="1"/>
    <col min="12" max="13" width="8.7265625" style="60"/>
    <col min="14" max="14" width="1.7265625" style="60" customWidth="1"/>
    <col min="15" max="15" width="1.6328125" style="60" customWidth="1"/>
    <col min="16" max="16" width="2.1796875" style="60" customWidth="1"/>
    <col min="17" max="16384" width="8.7265625" style="60"/>
  </cols>
  <sheetData>
    <row r="1" spans="2:17" ht="24.5" x14ac:dyDescent="0.35">
      <c r="B1" s="62" t="s">
        <v>236</v>
      </c>
      <c r="Q1" s="65" t="s">
        <v>264</v>
      </c>
    </row>
    <row r="2" spans="2:17" ht="36" x14ac:dyDescent="0.3">
      <c r="B2" s="19" t="s">
        <v>1</v>
      </c>
      <c r="C2" s="19" t="s">
        <v>2</v>
      </c>
      <c r="D2" s="41" t="s">
        <v>3</v>
      </c>
      <c r="E2" s="19" t="s">
        <v>4</v>
      </c>
      <c r="F2" s="19" t="s">
        <v>5</v>
      </c>
      <c r="G2" s="19" t="s">
        <v>6</v>
      </c>
      <c r="H2" s="19" t="s">
        <v>7</v>
      </c>
      <c r="I2" s="19" t="s">
        <v>8</v>
      </c>
      <c r="J2" s="20" t="s">
        <v>9</v>
      </c>
      <c r="K2" s="20" t="s">
        <v>10</v>
      </c>
      <c r="L2" s="20" t="s">
        <v>11</v>
      </c>
      <c r="M2" s="20" t="s">
        <v>12</v>
      </c>
      <c r="Q2" s="61">
        <v>0</v>
      </c>
    </row>
    <row r="3" spans="2:17" x14ac:dyDescent="0.3">
      <c r="B3" s="11">
        <v>44659</v>
      </c>
      <c r="C3" s="54"/>
      <c r="D3" s="54"/>
      <c r="E3" s="17" t="s">
        <v>231</v>
      </c>
      <c r="F3" s="8" t="s">
        <v>232</v>
      </c>
      <c r="G3" s="8"/>
      <c r="H3" s="8"/>
      <c r="I3" s="8"/>
      <c r="J3" s="8"/>
      <c r="K3" s="8"/>
      <c r="L3" s="63"/>
      <c r="M3" s="10">
        <v>1986.87</v>
      </c>
      <c r="N3" s="63"/>
      <c r="O3" s="54"/>
      <c r="P3" s="54"/>
      <c r="Q3" s="63">
        <f t="shared" ref="Q3:Q10" si="0">Q2+M3-J3</f>
        <v>1986.87</v>
      </c>
    </row>
    <row r="4" spans="2:17" x14ac:dyDescent="0.3">
      <c r="B4" s="11">
        <v>44757</v>
      </c>
      <c r="C4" s="54"/>
      <c r="D4" s="54"/>
      <c r="E4" s="9" t="s">
        <v>233</v>
      </c>
      <c r="F4" s="10" t="s">
        <v>234</v>
      </c>
      <c r="G4" s="10" t="s">
        <v>235</v>
      </c>
      <c r="H4" s="10"/>
      <c r="I4" s="10"/>
      <c r="J4" s="10"/>
      <c r="K4" s="10"/>
      <c r="L4" s="63"/>
      <c r="M4" s="10">
        <v>42459.98</v>
      </c>
      <c r="N4" s="63"/>
      <c r="O4" s="54"/>
      <c r="P4" s="54"/>
      <c r="Q4" s="63">
        <f t="shared" si="0"/>
        <v>44446.850000000006</v>
      </c>
    </row>
    <row r="5" spans="2:17" x14ac:dyDescent="0.3">
      <c r="B5" s="11">
        <v>44858</v>
      </c>
      <c r="C5" s="54"/>
      <c r="D5" s="54"/>
      <c r="E5" s="54"/>
      <c r="F5" s="54"/>
      <c r="G5" s="54" t="s">
        <v>154</v>
      </c>
      <c r="H5" s="54" t="s">
        <v>242</v>
      </c>
      <c r="I5" s="54" t="s">
        <v>24</v>
      </c>
      <c r="J5" s="63">
        <v>5000</v>
      </c>
      <c r="K5" s="63">
        <v>0</v>
      </c>
      <c r="L5" s="63">
        <v>5000</v>
      </c>
      <c r="M5" s="63"/>
      <c r="N5" s="63"/>
      <c r="O5" s="54"/>
      <c r="P5" s="54"/>
      <c r="Q5" s="63">
        <f t="shared" si="0"/>
        <v>39446.850000000006</v>
      </c>
    </row>
    <row r="6" spans="2:17" x14ac:dyDescent="0.3">
      <c r="B6" s="11">
        <v>45251</v>
      </c>
      <c r="C6" s="54" t="s">
        <v>221</v>
      </c>
      <c r="D6" s="10" t="s">
        <v>251</v>
      </c>
      <c r="E6" s="54" t="s">
        <v>243</v>
      </c>
      <c r="F6" s="54" t="s">
        <v>244</v>
      </c>
      <c r="G6" s="54" t="s">
        <v>93</v>
      </c>
      <c r="H6" s="54" t="s">
        <v>242</v>
      </c>
      <c r="I6" s="54" t="s">
        <v>24</v>
      </c>
      <c r="J6" s="63">
        <v>3547.61</v>
      </c>
      <c r="K6" s="63">
        <v>709.52</v>
      </c>
      <c r="L6" s="63">
        <v>4257.13</v>
      </c>
      <c r="M6" s="54"/>
      <c r="N6" s="54"/>
      <c r="O6" s="54"/>
      <c r="P6" s="54"/>
      <c r="Q6" s="63">
        <f t="shared" si="0"/>
        <v>35899.240000000005</v>
      </c>
    </row>
    <row r="7" spans="2:17" x14ac:dyDescent="0.3">
      <c r="B7" s="84">
        <v>45271</v>
      </c>
      <c r="C7" s="54" t="s">
        <v>221</v>
      </c>
      <c r="D7" s="54" t="s">
        <v>265</v>
      </c>
      <c r="E7" s="54" t="s">
        <v>266</v>
      </c>
      <c r="F7" s="54" t="s">
        <v>265</v>
      </c>
      <c r="G7" s="54" t="s">
        <v>93</v>
      </c>
      <c r="H7" s="54" t="s">
        <v>242</v>
      </c>
      <c r="I7" s="54" t="s">
        <v>24</v>
      </c>
      <c r="J7" s="63">
        <v>557.5</v>
      </c>
      <c r="K7" s="61">
        <v>111.5</v>
      </c>
      <c r="L7" s="61">
        <v>669</v>
      </c>
      <c r="M7" s="54"/>
      <c r="N7" s="54"/>
      <c r="O7" s="54"/>
      <c r="P7" s="54"/>
      <c r="Q7" s="63">
        <f t="shared" si="0"/>
        <v>35341.740000000005</v>
      </c>
    </row>
    <row r="8" spans="2:17" x14ac:dyDescent="0.3">
      <c r="B8" s="84">
        <v>45271</v>
      </c>
      <c r="C8" s="54" t="s">
        <v>221</v>
      </c>
      <c r="D8" s="54" t="s">
        <v>265</v>
      </c>
      <c r="E8" s="54" t="s">
        <v>267</v>
      </c>
      <c r="F8" s="54" t="s">
        <v>265</v>
      </c>
      <c r="G8" s="54" t="s">
        <v>93</v>
      </c>
      <c r="H8" s="54" t="s">
        <v>242</v>
      </c>
      <c r="I8" s="54" t="s">
        <v>24</v>
      </c>
      <c r="J8" s="63">
        <v>30</v>
      </c>
      <c r="K8" s="61">
        <v>0</v>
      </c>
      <c r="L8" s="61">
        <v>30</v>
      </c>
      <c r="Q8" s="63">
        <f t="shared" si="0"/>
        <v>35311.740000000005</v>
      </c>
    </row>
    <row r="9" spans="2:17" x14ac:dyDescent="0.3">
      <c r="B9" s="11">
        <v>45293</v>
      </c>
      <c r="C9" s="8" t="s">
        <v>215</v>
      </c>
      <c r="D9" s="9" t="s">
        <v>318</v>
      </c>
      <c r="E9" s="8" t="s">
        <v>291</v>
      </c>
      <c r="F9" s="10" t="s">
        <v>320</v>
      </c>
      <c r="G9" s="10" t="s">
        <v>93</v>
      </c>
      <c r="H9" s="10" t="s">
        <v>242</v>
      </c>
      <c r="I9" s="10" t="s">
        <v>24</v>
      </c>
      <c r="J9" s="12">
        <v>4166.666666666667</v>
      </c>
      <c r="K9" s="12">
        <v>833.33333333333303</v>
      </c>
      <c r="L9" s="10">
        <v>5000</v>
      </c>
      <c r="Q9" s="63">
        <f t="shared" si="0"/>
        <v>31145.073333333337</v>
      </c>
    </row>
    <row r="10" spans="2:17" x14ac:dyDescent="0.3">
      <c r="B10" s="11">
        <v>45293</v>
      </c>
      <c r="C10" s="8" t="s">
        <v>215</v>
      </c>
      <c r="D10" s="9" t="s">
        <v>319</v>
      </c>
      <c r="E10" s="8" t="s">
        <v>291</v>
      </c>
      <c r="F10" s="10" t="s">
        <v>321</v>
      </c>
      <c r="G10" s="10" t="s">
        <v>93</v>
      </c>
      <c r="H10" s="10" t="s">
        <v>242</v>
      </c>
      <c r="I10" s="10" t="s">
        <v>24</v>
      </c>
      <c r="J10" s="12">
        <v>2705.6166666666668</v>
      </c>
      <c r="K10" s="12">
        <v>541.12333333333299</v>
      </c>
      <c r="L10" s="10">
        <v>3246.74</v>
      </c>
      <c r="Q10" s="63">
        <f t="shared" si="0"/>
        <v>28439.456666666672</v>
      </c>
    </row>
    <row r="11" spans="2:17" x14ac:dyDescent="0.3">
      <c r="B11" s="57"/>
      <c r="C11" s="50"/>
      <c r="D11" s="77"/>
      <c r="E11" s="50"/>
      <c r="F11" s="52"/>
      <c r="G11" s="52"/>
      <c r="H11" s="52"/>
      <c r="I11" s="82" t="s">
        <v>326</v>
      </c>
      <c r="J11" s="6">
        <f>J5</f>
        <v>5000</v>
      </c>
      <c r="K11" s="12"/>
      <c r="L11" s="10"/>
      <c r="Q11" s="63"/>
    </row>
    <row r="12" spans="2:17" x14ac:dyDescent="0.3">
      <c r="I12" s="82" t="s">
        <v>327</v>
      </c>
      <c r="J12" s="83">
        <f>SUM(J6:J10)</f>
        <v>11007.393333333335</v>
      </c>
      <c r="Q12" s="63"/>
    </row>
    <row r="13" spans="2:17" x14ac:dyDescent="0.3">
      <c r="B13" s="73" t="s">
        <v>302</v>
      </c>
      <c r="C13" s="19"/>
      <c r="D13" s="41"/>
      <c r="E13" s="19"/>
      <c r="F13" s="19"/>
      <c r="G13" s="8"/>
      <c r="J13" s="12"/>
      <c r="K13" s="12"/>
      <c r="L13" s="10"/>
    </row>
    <row r="14" spans="2:17" ht="131" customHeight="1" x14ac:dyDescent="0.3">
      <c r="B14" s="76" t="s">
        <v>301</v>
      </c>
      <c r="G14" s="8"/>
      <c r="J14" s="12"/>
      <c r="K14" s="12"/>
      <c r="L14" s="10"/>
    </row>
    <row r="15" spans="2:17" x14ac:dyDescent="0.3">
      <c r="G15" s="8"/>
      <c r="J15" s="8"/>
    </row>
    <row r="17" spans="2:10" x14ac:dyDescent="0.3">
      <c r="G17" s="10"/>
      <c r="H17" s="10"/>
      <c r="I17" s="10"/>
      <c r="J17" s="12"/>
    </row>
    <row r="18" spans="2:10" x14ac:dyDescent="0.3">
      <c r="G18" s="10"/>
      <c r="H18" s="10"/>
      <c r="I18" s="10"/>
      <c r="J18" s="12"/>
    </row>
    <row r="19" spans="2:10" x14ac:dyDescent="0.3">
      <c r="B19" s="57"/>
      <c r="C19" s="50"/>
      <c r="D19" s="77"/>
      <c r="E19" s="50"/>
      <c r="F19" s="52"/>
      <c r="G19" s="52"/>
      <c r="H19" s="52"/>
      <c r="I19" s="52"/>
      <c r="J19" s="78"/>
    </row>
    <row r="20" spans="2:10" x14ac:dyDescent="0.3">
      <c r="B20" s="57"/>
      <c r="C20" s="50"/>
      <c r="D20" s="77"/>
      <c r="E20" s="50"/>
      <c r="F20" s="52"/>
      <c r="G20" s="52"/>
      <c r="H20" s="52"/>
      <c r="I20" s="52"/>
      <c r="J20" s="78"/>
    </row>
    <row r="21" spans="2:10" x14ac:dyDescent="0.3">
      <c r="B21" s="57"/>
      <c r="C21" s="50"/>
      <c r="D21" s="77"/>
      <c r="E21" s="50"/>
      <c r="F21" s="52"/>
      <c r="G21" s="52"/>
      <c r="H21" s="52"/>
      <c r="I21" s="52"/>
      <c r="J21" s="78"/>
    </row>
    <row r="22" spans="2:10" x14ac:dyDescent="0.3">
      <c r="B22" s="57"/>
      <c r="C22" s="50"/>
      <c r="D22" s="77"/>
      <c r="E22" s="50"/>
      <c r="F22" s="52"/>
      <c r="G22" s="52"/>
      <c r="H22" s="52"/>
      <c r="I22" s="52"/>
      <c r="J22" s="78"/>
    </row>
    <row r="23" spans="2:10" x14ac:dyDescent="0.3">
      <c r="B23" s="57"/>
      <c r="C23" s="50"/>
      <c r="D23" s="77"/>
      <c r="E23" s="50"/>
      <c r="F23" s="52"/>
      <c r="G23" s="52"/>
      <c r="H23" s="52"/>
      <c r="I23" s="52"/>
      <c r="J23" s="78"/>
    </row>
    <row r="24" spans="2:10" x14ac:dyDescent="0.3">
      <c r="B24" s="7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8"/>
  <sheetViews>
    <sheetView tabSelected="1" workbookViewId="0">
      <pane ySplit="1" topLeftCell="A24" activePane="bottomLeft" state="frozen"/>
      <selection pane="bottomLeft" activeCell="F35" sqref="F35"/>
    </sheetView>
  </sheetViews>
  <sheetFormatPr defaultColWidth="8.81640625" defaultRowHeight="12" x14ac:dyDescent="0.3"/>
  <cols>
    <col min="1" max="1" width="10.54296875" style="13" customWidth="1"/>
    <col min="2" max="2" width="3.1796875" style="13" customWidth="1"/>
    <col min="3" max="3" width="26.81640625" style="13" customWidth="1"/>
    <col min="4" max="4" width="19.90625" style="13" customWidth="1"/>
    <col min="5" max="6" width="8.81640625" style="69"/>
    <col min="7" max="7" width="9.1796875" style="69" customWidth="1"/>
    <col min="8" max="8" width="9.36328125" style="13" customWidth="1"/>
    <col min="9" max="9" width="10" style="13" customWidth="1"/>
    <col min="10" max="11" width="8.81640625" style="13" customWidth="1"/>
    <col min="12" max="16384" width="8.81640625" style="13"/>
  </cols>
  <sheetData>
    <row r="1" spans="1:16" ht="15.5" x14ac:dyDescent="0.35">
      <c r="A1" s="14" t="s">
        <v>160</v>
      </c>
      <c r="B1" s="1"/>
      <c r="C1" s="36" t="s">
        <v>161</v>
      </c>
      <c r="D1" s="1"/>
      <c r="E1" s="68" t="s">
        <v>118</v>
      </c>
      <c r="F1" s="68" t="s">
        <v>119</v>
      </c>
      <c r="G1" s="68" t="s">
        <v>16</v>
      </c>
      <c r="H1" s="1"/>
      <c r="I1" s="1"/>
      <c r="J1" s="1"/>
      <c r="K1" s="1"/>
      <c r="L1" s="1"/>
      <c r="M1" s="1"/>
      <c r="N1" s="1"/>
      <c r="O1" s="1"/>
      <c r="P1" s="1"/>
    </row>
    <row r="2" spans="1:16" x14ac:dyDescent="0.3">
      <c r="A2" s="7">
        <v>45017</v>
      </c>
      <c r="B2" s="8" t="s">
        <v>162</v>
      </c>
      <c r="C2" s="8"/>
      <c r="D2" s="8"/>
      <c r="E2" s="10"/>
      <c r="F2" s="10"/>
      <c r="G2" s="10">
        <v>14711.799999999992</v>
      </c>
      <c r="H2" s="1"/>
      <c r="I2" s="3"/>
      <c r="J2" s="3"/>
      <c r="K2" s="1"/>
      <c r="L2" s="1"/>
      <c r="M2" s="1"/>
      <c r="N2" s="1"/>
      <c r="O2" s="1"/>
      <c r="P2" s="1"/>
    </row>
    <row r="3" spans="1:16" x14ac:dyDescent="0.3">
      <c r="A3" s="11">
        <v>45042</v>
      </c>
      <c r="B3" s="8"/>
      <c r="C3" s="8" t="s">
        <v>163</v>
      </c>
      <c r="D3" s="10" t="s">
        <v>164</v>
      </c>
      <c r="E3" s="10"/>
      <c r="F3" s="10">
        <v>17166.5</v>
      </c>
      <c r="G3" s="10"/>
      <c r="H3" s="1"/>
      <c r="I3" s="3"/>
      <c r="J3" s="45"/>
      <c r="K3" s="1"/>
      <c r="L3" s="1"/>
      <c r="M3" s="1"/>
      <c r="N3" s="10"/>
      <c r="O3" s="1"/>
      <c r="P3" s="1"/>
    </row>
    <row r="4" spans="1:16" x14ac:dyDescent="0.3">
      <c r="A4" s="11">
        <v>45142</v>
      </c>
      <c r="B4" s="8"/>
      <c r="C4" s="8" t="s">
        <v>202</v>
      </c>
      <c r="D4" s="10"/>
      <c r="E4" s="10"/>
      <c r="F4" s="10">
        <v>373.32</v>
      </c>
      <c r="G4" s="10"/>
      <c r="H4" s="1"/>
      <c r="I4" s="3"/>
      <c r="J4" s="45"/>
      <c r="K4" s="1"/>
      <c r="L4" s="12"/>
      <c r="M4" s="1"/>
      <c r="N4" s="10"/>
      <c r="O4" s="1"/>
      <c r="P4" s="1"/>
    </row>
    <row r="5" spans="1:16" x14ac:dyDescent="0.3">
      <c r="A5" s="11">
        <v>45195</v>
      </c>
      <c r="B5" s="8"/>
      <c r="C5" s="8" t="s">
        <v>163</v>
      </c>
      <c r="D5" s="10" t="s">
        <v>205</v>
      </c>
      <c r="E5" s="10"/>
      <c r="F5" s="10">
        <v>17166.5</v>
      </c>
      <c r="G5" s="10"/>
      <c r="H5" s="1"/>
      <c r="I5" s="3"/>
      <c r="J5" s="45"/>
      <c r="K5" s="1"/>
      <c r="L5" s="12"/>
      <c r="M5" s="1"/>
    </row>
    <row r="6" spans="1:16" x14ac:dyDescent="0.3">
      <c r="A6" s="11">
        <v>45223</v>
      </c>
      <c r="B6" s="8"/>
      <c r="C6" s="8" t="s">
        <v>225</v>
      </c>
      <c r="D6" s="8"/>
      <c r="E6" s="10"/>
      <c r="F6" s="10">
        <v>4760</v>
      </c>
      <c r="G6" s="10"/>
      <c r="H6" s="1"/>
      <c r="I6" s="3"/>
      <c r="J6" s="45"/>
      <c r="K6" s="1"/>
      <c r="L6" s="1"/>
      <c r="M6" s="1"/>
    </row>
    <row r="7" spans="1:16" x14ac:dyDescent="0.3">
      <c r="A7" s="11">
        <v>45229</v>
      </c>
      <c r="B7" s="8"/>
      <c r="C7" s="8" t="s">
        <v>223</v>
      </c>
      <c r="D7" s="8" t="s">
        <v>224</v>
      </c>
      <c r="E7" s="10"/>
      <c r="F7" s="10">
        <v>660</v>
      </c>
      <c r="G7" s="10"/>
      <c r="H7" s="1"/>
      <c r="I7" s="3"/>
      <c r="J7" s="45"/>
      <c r="K7" s="1"/>
      <c r="L7" s="1"/>
      <c r="M7" s="1"/>
    </row>
    <row r="8" spans="1:16" x14ac:dyDescent="0.3">
      <c r="A8" s="11">
        <v>45251</v>
      </c>
      <c r="B8" s="8"/>
      <c r="C8" s="8" t="s">
        <v>260</v>
      </c>
      <c r="D8" s="8"/>
      <c r="E8" s="10"/>
      <c r="F8" s="10">
        <v>4257.13</v>
      </c>
      <c r="G8" s="10"/>
      <c r="H8" s="8"/>
      <c r="I8" s="10"/>
      <c r="J8" s="45"/>
      <c r="K8" s="1"/>
      <c r="L8" s="1"/>
      <c r="M8" s="1"/>
    </row>
    <row r="9" spans="1:16" x14ac:dyDescent="0.3">
      <c r="A9" s="11">
        <v>45289</v>
      </c>
      <c r="B9" s="8"/>
      <c r="C9" s="8" t="s">
        <v>288</v>
      </c>
      <c r="D9" s="8"/>
      <c r="E9" s="10"/>
      <c r="F9" s="10">
        <v>10022.790000000001</v>
      </c>
      <c r="G9" s="10"/>
      <c r="H9" s="8"/>
      <c r="I9" s="10"/>
      <c r="J9" s="45"/>
      <c r="K9" s="1"/>
      <c r="L9" s="1"/>
      <c r="M9" s="1"/>
    </row>
    <row r="10" spans="1:16" x14ac:dyDescent="0.3">
      <c r="A10" s="11">
        <v>45359</v>
      </c>
      <c r="B10" s="8"/>
      <c r="C10" s="8" t="s">
        <v>288</v>
      </c>
      <c r="D10" s="8"/>
      <c r="E10" s="10"/>
      <c r="F10" s="10">
        <v>10022.790000000001</v>
      </c>
      <c r="G10" s="10"/>
      <c r="H10" s="8"/>
      <c r="I10" s="10"/>
      <c r="J10" s="45"/>
      <c r="K10" s="1"/>
      <c r="L10" s="1"/>
      <c r="M10" s="1"/>
    </row>
    <row r="11" spans="1:16" ht="46" customHeight="1" x14ac:dyDescent="0.3">
      <c r="A11" s="66"/>
      <c r="B11" s="8"/>
      <c r="C11" s="8" t="s">
        <v>227</v>
      </c>
      <c r="D11" s="67" t="s">
        <v>338</v>
      </c>
      <c r="E11" s="10"/>
      <c r="F11" s="10">
        <v>250</v>
      </c>
      <c r="G11" s="10"/>
      <c r="H11" s="8"/>
      <c r="I11" s="3"/>
      <c r="J11" s="45"/>
      <c r="K11" s="1"/>
      <c r="L11" s="1"/>
      <c r="M11" s="8"/>
    </row>
    <row r="12" spans="1:16" x14ac:dyDescent="0.3">
      <c r="A12" s="11"/>
      <c r="B12" s="8"/>
      <c r="C12" s="8" t="s">
        <v>165</v>
      </c>
      <c r="D12" s="8"/>
      <c r="E12" s="10">
        <v>26000</v>
      </c>
      <c r="F12" s="10"/>
      <c r="G12" s="10"/>
      <c r="H12" s="12"/>
      <c r="I12" s="12"/>
      <c r="J12" s="10"/>
      <c r="K12" s="10"/>
      <c r="L12" s="1"/>
      <c r="M12" s="1"/>
    </row>
    <row r="13" spans="1:16" x14ac:dyDescent="0.3">
      <c r="A13" s="11"/>
      <c r="B13" s="8"/>
      <c r="C13" s="8" t="s">
        <v>166</v>
      </c>
      <c r="D13" s="10"/>
      <c r="E13" s="10">
        <f>77464.91-26000</f>
        <v>51464.91</v>
      </c>
      <c r="F13" s="10"/>
      <c r="G13" s="10"/>
      <c r="H13" s="8"/>
      <c r="I13" s="10"/>
      <c r="J13" s="2"/>
      <c r="K13" s="2"/>
      <c r="L13" s="1"/>
      <c r="M13" s="1"/>
    </row>
    <row r="14" spans="1:16" x14ac:dyDescent="0.3">
      <c r="A14" s="7">
        <v>45382</v>
      </c>
      <c r="B14" s="8" t="s">
        <v>167</v>
      </c>
      <c r="C14" s="4" t="s">
        <v>168</v>
      </c>
      <c r="D14" s="8"/>
      <c r="E14" s="16">
        <f>SUM(E3:E13)</f>
        <v>77464.91</v>
      </c>
      <c r="F14" s="16">
        <f>SUM(F3:F13)</f>
        <v>64679.03</v>
      </c>
      <c r="G14" s="16">
        <f>G2+F14-E14</f>
        <v>1925.9199999999837</v>
      </c>
      <c r="H14" s="8"/>
      <c r="I14" s="10"/>
      <c r="J14" s="10"/>
      <c r="K14" s="9"/>
      <c r="L14" s="52"/>
      <c r="M14" s="17"/>
    </row>
    <row r="15" spans="1:16" x14ac:dyDescent="0.3">
      <c r="A15" s="47"/>
      <c r="B15" s="1"/>
      <c r="C15" s="1"/>
      <c r="D15" s="1"/>
      <c r="E15" s="10"/>
      <c r="F15" s="10"/>
      <c r="G15" s="16"/>
      <c r="H15" s="8"/>
      <c r="I15" s="10"/>
      <c r="J15" s="1"/>
      <c r="K15" s="1"/>
      <c r="L15" s="1"/>
      <c r="M15" s="1"/>
    </row>
    <row r="16" spans="1:16" x14ac:dyDescent="0.3">
      <c r="A16" s="14" t="s">
        <v>169</v>
      </c>
      <c r="B16" s="1"/>
      <c r="C16" s="1"/>
      <c r="D16" s="1"/>
      <c r="E16" s="10"/>
      <c r="F16" s="10"/>
      <c r="G16" s="10"/>
      <c r="H16" s="8"/>
      <c r="I16" s="8"/>
      <c r="J16" s="1"/>
      <c r="K16" s="1"/>
      <c r="L16" s="10"/>
      <c r="M16" s="1"/>
    </row>
    <row r="17" spans="1:14" x14ac:dyDescent="0.3">
      <c r="A17" s="47">
        <v>45017</v>
      </c>
      <c r="B17" s="1" t="s">
        <v>162</v>
      </c>
      <c r="C17" s="1"/>
      <c r="D17" s="1"/>
      <c r="E17" s="10"/>
      <c r="F17" s="10"/>
      <c r="G17" s="10">
        <v>16277.290000000003</v>
      </c>
      <c r="H17" s="8"/>
      <c r="I17" s="10"/>
      <c r="J17" s="57"/>
      <c r="K17" s="1"/>
      <c r="L17" s="50"/>
      <c r="M17" s="1"/>
    </row>
    <row r="18" spans="1:14" x14ac:dyDescent="0.3">
      <c r="A18" s="47"/>
      <c r="B18" s="1"/>
      <c r="C18" s="1" t="s">
        <v>165</v>
      </c>
      <c r="D18" s="1"/>
      <c r="E18" s="10">
        <v>4257.13</v>
      </c>
      <c r="F18" s="10"/>
      <c r="G18" s="10"/>
      <c r="H18" s="8"/>
      <c r="I18" s="10"/>
      <c r="J18" s="57"/>
      <c r="K18" s="1"/>
      <c r="L18" s="50"/>
      <c r="M18" s="1"/>
    </row>
    <row r="19" spans="1:14" x14ac:dyDescent="0.3">
      <c r="C19" s="1" t="s">
        <v>170</v>
      </c>
      <c r="D19" s="1"/>
      <c r="E19" s="10"/>
      <c r="F19" s="10">
        <v>156.32000000000002</v>
      </c>
      <c r="G19" s="10"/>
      <c r="H19" s="8"/>
      <c r="I19" s="10"/>
      <c r="J19" s="52"/>
      <c r="K19" s="2"/>
      <c r="L19" s="52"/>
      <c r="M19" s="2"/>
      <c r="N19" s="69"/>
    </row>
    <row r="20" spans="1:14" x14ac:dyDescent="0.3">
      <c r="A20" s="7">
        <v>45382</v>
      </c>
      <c r="B20" s="1" t="s">
        <v>167</v>
      </c>
      <c r="C20" s="4" t="s">
        <v>168</v>
      </c>
      <c r="E20" s="16">
        <f>SUM(E18:E19)</f>
        <v>4257.13</v>
      </c>
      <c r="F20" s="16">
        <f>SUM(F18:F19)</f>
        <v>156.32000000000002</v>
      </c>
      <c r="G20" s="16">
        <f>G17+F20-E20</f>
        <v>12176.480000000003</v>
      </c>
      <c r="H20" s="10"/>
      <c r="I20" s="10"/>
      <c r="J20" s="52"/>
      <c r="K20" s="2"/>
      <c r="L20" s="52"/>
      <c r="M20" s="2"/>
      <c r="N20" s="69"/>
    </row>
    <row r="21" spans="1:14" x14ac:dyDescent="0.3">
      <c r="A21" s="7"/>
      <c r="B21" s="1"/>
      <c r="C21" s="1"/>
      <c r="D21" s="1"/>
      <c r="E21" s="10"/>
      <c r="F21" s="10"/>
      <c r="G21" s="16"/>
      <c r="H21" s="10"/>
      <c r="I21" s="10"/>
      <c r="J21" s="52"/>
      <c r="K21" s="2"/>
      <c r="L21" s="52"/>
      <c r="M21" s="2"/>
      <c r="N21" s="69"/>
    </row>
    <row r="22" spans="1:14" x14ac:dyDescent="0.3">
      <c r="A22" s="47"/>
      <c r="B22" s="1"/>
      <c r="C22" s="1"/>
      <c r="D22" s="1"/>
      <c r="E22" s="10"/>
      <c r="F22" s="10"/>
      <c r="G22" s="16"/>
      <c r="H22" s="8"/>
      <c r="I22" s="10"/>
      <c r="J22" s="52"/>
      <c r="K22" s="2"/>
      <c r="L22" s="52"/>
      <c r="M22" s="2"/>
      <c r="N22" s="69"/>
    </row>
    <row r="23" spans="1:14" x14ac:dyDescent="0.3">
      <c r="A23" s="14" t="s">
        <v>171</v>
      </c>
      <c r="B23" s="1"/>
      <c r="C23" s="1"/>
      <c r="D23" s="1"/>
      <c r="E23" s="10"/>
      <c r="F23" s="10"/>
      <c r="G23" s="10"/>
      <c r="H23" s="8"/>
      <c r="I23" s="8"/>
      <c r="J23" s="52"/>
      <c r="K23" s="2"/>
      <c r="L23" s="52"/>
      <c r="M23" s="2"/>
      <c r="N23" s="69"/>
    </row>
    <row r="24" spans="1:14" x14ac:dyDescent="0.3">
      <c r="A24" s="47">
        <v>45017</v>
      </c>
      <c r="B24" s="1" t="s">
        <v>162</v>
      </c>
      <c r="C24" s="1"/>
      <c r="D24" s="1"/>
      <c r="E24" s="10"/>
      <c r="F24" s="10"/>
      <c r="G24" s="10">
        <v>4741.03</v>
      </c>
      <c r="H24" s="8"/>
      <c r="I24" s="10"/>
      <c r="J24" s="52"/>
      <c r="K24" s="2"/>
      <c r="L24" s="52"/>
      <c r="M24" s="2"/>
      <c r="N24" s="69"/>
    </row>
    <row r="25" spans="1:14" x14ac:dyDescent="0.3">
      <c r="A25" s="47"/>
      <c r="B25" s="1"/>
      <c r="C25" s="1" t="s">
        <v>165</v>
      </c>
      <c r="D25" s="1"/>
      <c r="E25" s="10">
        <v>4760</v>
      </c>
      <c r="F25" s="10"/>
      <c r="G25" s="10"/>
      <c r="H25" s="8"/>
      <c r="I25" s="10"/>
      <c r="J25" s="52"/>
      <c r="K25" s="2"/>
      <c r="L25" s="52"/>
      <c r="M25" s="2"/>
      <c r="N25" s="69"/>
    </row>
    <row r="26" spans="1:14" x14ac:dyDescent="0.3">
      <c r="C26" s="1" t="s">
        <v>170</v>
      </c>
      <c r="D26" s="1"/>
      <c r="E26" s="10"/>
      <c r="F26" s="10">
        <v>26.71</v>
      </c>
      <c r="G26" s="10"/>
      <c r="H26" s="8"/>
      <c r="I26" s="10"/>
      <c r="J26" s="52"/>
      <c r="K26" s="2"/>
      <c r="L26" s="52"/>
      <c r="M26" s="2"/>
      <c r="N26" s="69"/>
    </row>
    <row r="27" spans="1:14" x14ac:dyDescent="0.3">
      <c r="A27" s="7">
        <v>45382</v>
      </c>
      <c r="B27" s="1" t="s">
        <v>167</v>
      </c>
      <c r="C27" s="4" t="s">
        <v>168</v>
      </c>
      <c r="E27" s="16">
        <f>SUM(E25:E26)</f>
        <v>4760</v>
      </c>
      <c r="F27" s="16">
        <f>SUM(F25:F26)</f>
        <v>26.71</v>
      </c>
      <c r="G27" s="16">
        <f>G24+F27-E27</f>
        <v>7.7399999999997817</v>
      </c>
      <c r="H27" s="10"/>
      <c r="I27" s="10"/>
      <c r="J27" s="52"/>
      <c r="K27" s="2"/>
      <c r="L27" s="52"/>
      <c r="M27" s="2"/>
      <c r="N27" s="69"/>
    </row>
    <row r="28" spans="1:14" x14ac:dyDescent="0.3">
      <c r="A28" s="7"/>
      <c r="B28" s="1"/>
      <c r="C28" s="1"/>
      <c r="D28" s="1"/>
      <c r="E28" s="10"/>
      <c r="F28" s="10"/>
      <c r="G28" s="16"/>
      <c r="H28" s="10"/>
      <c r="I28" s="10"/>
      <c r="J28" s="52"/>
      <c r="K28" s="2"/>
      <c r="L28" s="52"/>
      <c r="M28" s="2"/>
      <c r="N28" s="69"/>
    </row>
    <row r="29" spans="1:14" x14ac:dyDescent="0.3">
      <c r="A29" s="47"/>
      <c r="B29" s="1"/>
      <c r="C29" s="1"/>
      <c r="D29" s="1"/>
      <c r="E29" s="10"/>
      <c r="F29" s="10"/>
      <c r="G29" s="16"/>
      <c r="H29" s="8"/>
      <c r="I29" s="10"/>
      <c r="J29" s="52"/>
      <c r="K29" s="2"/>
      <c r="L29" s="52"/>
      <c r="M29" s="2"/>
      <c r="N29" s="69"/>
    </row>
    <row r="30" spans="1:14" x14ac:dyDescent="0.3">
      <c r="A30" s="23" t="s">
        <v>172</v>
      </c>
      <c r="B30" s="1"/>
      <c r="C30" s="1"/>
      <c r="D30" s="1"/>
      <c r="E30" s="10"/>
      <c r="F30" s="10"/>
      <c r="G30" s="16"/>
      <c r="H30" s="8"/>
      <c r="I30" s="10"/>
      <c r="J30" s="52"/>
      <c r="K30" s="2"/>
      <c r="L30" s="52"/>
      <c r="M30" s="2"/>
      <c r="N30" s="69"/>
    </row>
    <row r="31" spans="1:14" x14ac:dyDescent="0.3">
      <c r="A31" s="47">
        <v>45017</v>
      </c>
      <c r="B31" s="1" t="s">
        <v>162</v>
      </c>
      <c r="C31" s="1"/>
      <c r="D31" s="1"/>
      <c r="E31" s="10"/>
      <c r="F31" s="10"/>
      <c r="G31" s="10">
        <v>60722.879999999997</v>
      </c>
      <c r="H31" s="8"/>
      <c r="I31" s="10"/>
      <c r="J31" s="52"/>
      <c r="K31" s="69"/>
      <c r="L31" s="52"/>
      <c r="M31" s="69"/>
      <c r="N31" s="69"/>
    </row>
    <row r="32" spans="1:14" x14ac:dyDescent="0.3">
      <c r="A32" s="47"/>
      <c r="B32" s="1"/>
      <c r="C32" s="1" t="s">
        <v>173</v>
      </c>
      <c r="D32" s="1"/>
      <c r="E32" s="10"/>
      <c r="F32" s="10">
        <v>26000</v>
      </c>
      <c r="G32" s="10">
        <f>G31+F32-E32</f>
        <v>86722.880000000005</v>
      </c>
      <c r="H32" s="8"/>
      <c r="I32" s="10"/>
      <c r="J32" s="52"/>
      <c r="K32" s="69"/>
      <c r="L32" s="52"/>
      <c r="M32" s="69"/>
      <c r="N32" s="69"/>
    </row>
    <row r="33" spans="1:16" x14ac:dyDescent="0.3">
      <c r="A33" s="47"/>
      <c r="B33" s="1"/>
      <c r="C33" s="1" t="s">
        <v>165</v>
      </c>
      <c r="D33" s="1"/>
      <c r="E33" s="10">
        <v>20045.580000000002</v>
      </c>
      <c r="F33" s="52"/>
      <c r="G33" s="10"/>
      <c r="H33" s="8"/>
      <c r="I33" s="10"/>
      <c r="J33" s="52"/>
      <c r="K33" s="69"/>
      <c r="L33" s="52"/>
      <c r="M33" s="69"/>
      <c r="N33" s="69"/>
      <c r="P33" s="69"/>
    </row>
    <row r="34" spans="1:16" x14ac:dyDescent="0.3">
      <c r="C34" s="1" t="s">
        <v>170</v>
      </c>
      <c r="D34" s="1"/>
      <c r="E34" s="10"/>
      <c r="F34" s="69">
        <f>27845.81-26000+4.88</f>
        <v>1850.6900000000014</v>
      </c>
      <c r="G34" s="10"/>
      <c r="H34" s="8"/>
      <c r="I34" s="10"/>
      <c r="J34" s="69"/>
      <c r="K34" s="69"/>
      <c r="L34" s="52"/>
      <c r="M34" s="69"/>
      <c r="N34" s="69"/>
    </row>
    <row r="35" spans="1:16" x14ac:dyDescent="0.3">
      <c r="A35" s="7">
        <v>45382</v>
      </c>
      <c r="B35" s="1" t="s">
        <v>167</v>
      </c>
      <c r="C35" s="4" t="s">
        <v>168</v>
      </c>
      <c r="E35" s="16">
        <f>SUM(E32:E34)</f>
        <v>20045.580000000002</v>
      </c>
      <c r="F35" s="16">
        <f>SUM(F32:F34)</f>
        <v>27850.690000000002</v>
      </c>
      <c r="G35" s="16">
        <f>G31+F35-E35</f>
        <v>68527.990000000005</v>
      </c>
      <c r="H35" s="10"/>
      <c r="I35" s="10"/>
      <c r="J35" s="52"/>
      <c r="L35" s="52"/>
    </row>
    <row r="36" spans="1:16" x14ac:dyDescent="0.3">
      <c r="A36" s="7"/>
      <c r="B36" s="1"/>
      <c r="C36" s="1"/>
      <c r="D36" s="1"/>
      <c r="E36" s="10"/>
      <c r="F36" s="10"/>
      <c r="G36" s="16"/>
      <c r="H36" s="10"/>
      <c r="I36" s="10"/>
      <c r="J36" s="52"/>
      <c r="L36" s="52"/>
    </row>
    <row r="37" spans="1:16" x14ac:dyDescent="0.3">
      <c r="A37" s="7"/>
      <c r="B37" s="1"/>
      <c r="C37" s="1"/>
      <c r="D37" s="1"/>
      <c r="E37" s="10"/>
      <c r="F37" s="10"/>
      <c r="G37" s="16"/>
      <c r="H37" s="10"/>
      <c r="I37" s="10"/>
      <c r="J37" s="52"/>
      <c r="L37" s="50"/>
    </row>
    <row r="38" spans="1:16" x14ac:dyDescent="0.3">
      <c r="A38" s="64" t="s">
        <v>270</v>
      </c>
      <c r="B38" s="1"/>
      <c r="C38" s="1"/>
      <c r="D38" s="1"/>
      <c r="E38" s="10"/>
      <c r="F38" s="10"/>
      <c r="G38" s="10">
        <v>0</v>
      </c>
      <c r="H38" s="10"/>
      <c r="I38" s="10"/>
      <c r="J38" s="52"/>
      <c r="L38" s="50"/>
    </row>
    <row r="39" spans="1:16" x14ac:dyDescent="0.3">
      <c r="A39" s="1"/>
      <c r="B39" s="1"/>
      <c r="C39" s="1"/>
      <c r="D39" s="1"/>
      <c r="E39" s="10"/>
      <c r="F39" s="10"/>
      <c r="G39" s="10"/>
      <c r="H39" s="8"/>
      <c r="I39" s="8"/>
      <c r="J39" s="50"/>
      <c r="L39" s="50"/>
    </row>
    <row r="40" spans="1:16" s="14" customFormat="1" x14ac:dyDescent="0.3">
      <c r="A40" s="14" t="s">
        <v>174</v>
      </c>
      <c r="E40" s="16"/>
      <c r="F40" s="16"/>
      <c r="G40" s="16"/>
      <c r="H40" s="4"/>
      <c r="I40" s="4"/>
      <c r="J40" s="58"/>
      <c r="L40" s="50"/>
    </row>
    <row r="41" spans="1:16" x14ac:dyDescent="0.3">
      <c r="A41" s="47">
        <v>45017</v>
      </c>
      <c r="B41" s="1" t="s">
        <v>162</v>
      </c>
      <c r="C41" s="1"/>
      <c r="D41" s="1"/>
      <c r="E41" s="10"/>
      <c r="F41" s="10"/>
      <c r="G41" s="10">
        <f>G2+G17+G24+G31</f>
        <v>96453</v>
      </c>
      <c r="H41" s="8"/>
      <c r="I41" s="8"/>
      <c r="J41" s="50"/>
      <c r="L41" s="50"/>
    </row>
    <row r="42" spans="1:16" x14ac:dyDescent="0.3">
      <c r="A42" s="7">
        <v>45382</v>
      </c>
      <c r="B42" s="1" t="s">
        <v>167</v>
      </c>
      <c r="C42" s="3"/>
      <c r="D42" s="3"/>
      <c r="E42" s="10"/>
      <c r="F42" s="10"/>
      <c r="G42" s="16">
        <f>G14+G20+G27+G35+G38</f>
        <v>82638.12999999999</v>
      </c>
      <c r="H42" s="8"/>
      <c r="I42" s="8"/>
      <c r="J42" s="50"/>
      <c r="L42" s="50"/>
    </row>
    <row r="43" spans="1:16" x14ac:dyDescent="0.3">
      <c r="A43" s="18"/>
      <c r="B43" s="1"/>
      <c r="C43" s="1" t="s">
        <v>355</v>
      </c>
      <c r="D43" s="1"/>
      <c r="E43" s="10"/>
      <c r="F43" s="10"/>
      <c r="G43" s="10">
        <f>G42-G41</f>
        <v>-13814.87000000001</v>
      </c>
      <c r="H43" s="8"/>
      <c r="I43" s="8"/>
      <c r="J43" s="1"/>
    </row>
    <row r="44" spans="1:16" x14ac:dyDescent="0.3">
      <c r="A44" s="9"/>
      <c r="B44" s="1"/>
      <c r="C44" s="1"/>
      <c r="D44" s="1"/>
      <c r="E44" s="10"/>
      <c r="F44" s="10"/>
      <c r="G44" s="10"/>
      <c r="H44" s="8"/>
      <c r="I44" s="8"/>
      <c r="J44" s="1"/>
    </row>
    <row r="45" spans="1:16" x14ac:dyDescent="0.3">
      <c r="A45" s="18"/>
      <c r="B45" s="1"/>
      <c r="C45" s="1"/>
      <c r="D45" s="1"/>
      <c r="E45" s="10"/>
      <c r="F45" s="10"/>
      <c r="G45" s="10"/>
      <c r="H45" s="8"/>
      <c r="I45" s="8"/>
      <c r="J45" s="1"/>
    </row>
    <row r="46" spans="1:16" x14ac:dyDescent="0.3">
      <c r="A46" s="28"/>
      <c r="B46" s="1"/>
      <c r="C46" s="1"/>
      <c r="D46" s="1"/>
      <c r="E46" s="10"/>
      <c r="F46" s="10"/>
      <c r="G46" s="10"/>
      <c r="H46" s="8"/>
      <c r="I46" s="8"/>
      <c r="J46" s="1"/>
    </row>
    <row r="47" spans="1:16" x14ac:dyDescent="0.3">
      <c r="A47" s="1"/>
      <c r="B47" s="1"/>
      <c r="C47" s="1"/>
      <c r="D47" s="1"/>
      <c r="E47" s="2"/>
      <c r="F47" s="2"/>
      <c r="G47" s="2"/>
      <c r="H47" s="1"/>
      <c r="I47" s="1"/>
      <c r="J47" s="1"/>
    </row>
    <row r="48" spans="1:16" x14ac:dyDescent="0.3">
      <c r="A48" s="56"/>
      <c r="C48" s="10"/>
      <c r="D48" s="1"/>
      <c r="E48" s="1"/>
      <c r="F48" s="13"/>
    </row>
    <row r="49" spans="1:7" x14ac:dyDescent="0.3">
      <c r="A49" s="56"/>
      <c r="C49" s="10"/>
      <c r="D49" s="1"/>
      <c r="E49" s="2"/>
    </row>
    <row r="50" spans="1:7" x14ac:dyDescent="0.3">
      <c r="A50" s="56"/>
      <c r="C50" s="10"/>
      <c r="D50" s="1"/>
      <c r="E50" s="2"/>
      <c r="F50" s="2"/>
    </row>
    <row r="51" spans="1:7" x14ac:dyDescent="0.3">
      <c r="A51" s="56"/>
      <c r="C51" s="10"/>
      <c r="D51" s="1"/>
      <c r="E51" s="1"/>
      <c r="F51" s="1"/>
    </row>
    <row r="52" spans="1:7" x14ac:dyDescent="0.3">
      <c r="A52" s="56"/>
      <c r="C52" s="10"/>
      <c r="D52" s="1"/>
      <c r="E52" s="2"/>
      <c r="F52" s="2"/>
    </row>
    <row r="53" spans="1:7" x14ac:dyDescent="0.3">
      <c r="C53" s="10"/>
      <c r="D53" s="1"/>
      <c r="E53" s="2"/>
      <c r="F53" s="2"/>
    </row>
    <row r="54" spans="1:7" x14ac:dyDescent="0.3">
      <c r="C54" s="9"/>
      <c r="D54" s="2"/>
      <c r="E54" s="15"/>
      <c r="F54" s="15"/>
      <c r="G54" s="15"/>
    </row>
    <row r="55" spans="1:7" x14ac:dyDescent="0.3">
      <c r="C55" s="19"/>
      <c r="D55" s="1"/>
      <c r="E55" s="1"/>
      <c r="F55" s="13"/>
    </row>
    <row r="56" spans="1:7" x14ac:dyDescent="0.3">
      <c r="E56" s="13"/>
      <c r="F56" s="13"/>
    </row>
    <row r="57" spans="1:7" x14ac:dyDescent="0.3">
      <c r="E57" s="13"/>
      <c r="F57" s="13"/>
    </row>
    <row r="58" spans="1:7" x14ac:dyDescent="0.3">
      <c r="E58" s="13"/>
      <c r="F58" s="13"/>
    </row>
  </sheetData>
  <sortState xmlns:xlrd2="http://schemas.microsoft.com/office/spreadsheetml/2017/richdata2" ref="A48:Q58">
    <sortCondition ref="C48:C58"/>
  </sortState>
  <pageMargins left="0.7" right="0.7" top="0.75" bottom="0.75" header="0.3" footer="0.3"/>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3"/>
  <sheetViews>
    <sheetView workbookViewId="0">
      <pane ySplit="1" topLeftCell="A8" activePane="bottomLeft" state="frozen"/>
      <selection pane="bottomLeft" activeCell="F21" sqref="F21"/>
    </sheetView>
  </sheetViews>
  <sheetFormatPr defaultColWidth="8.81640625" defaultRowHeight="12" x14ac:dyDescent="0.3"/>
  <cols>
    <col min="1" max="1" width="8.81640625" style="8"/>
    <col min="2" max="2" width="15" style="8" customWidth="1"/>
    <col min="3" max="3" width="7.26953125" style="8" customWidth="1"/>
    <col min="4" max="4" width="6" style="9" customWidth="1"/>
    <col min="5" max="5" width="25" style="9" customWidth="1"/>
    <col min="6" max="6" width="15.54296875" style="10" customWidth="1"/>
    <col min="7" max="7" width="9" style="10" customWidth="1"/>
    <col min="8" max="8" width="8" style="10" customWidth="1"/>
    <col min="9" max="9" width="10.7265625" style="10" customWidth="1"/>
    <col min="10" max="10" width="11.81640625" style="12" customWidth="1"/>
    <col min="11" max="11" width="9.54296875" style="12" customWidth="1"/>
    <col min="12" max="12" width="12.453125" style="12" customWidth="1"/>
    <col min="13" max="13" width="5.54296875" style="10" customWidth="1"/>
    <col min="14" max="14" width="10.08984375" style="11" customWidth="1"/>
    <col min="15" max="15" width="7.81640625" style="9" customWidth="1"/>
    <col min="16" max="16" width="5.54296875" style="10" customWidth="1"/>
    <col min="17" max="17" width="10" style="10" customWidth="1"/>
    <col min="18" max="20" width="8.81640625" style="8"/>
    <col min="21" max="21" width="22.54296875" style="8" customWidth="1"/>
    <col min="22" max="22" width="11.453125" style="8" customWidth="1"/>
    <col min="23" max="16384" width="8.81640625" style="8"/>
  </cols>
  <sheetData>
    <row r="1" spans="1:20" s="19" customFormat="1" ht="72" x14ac:dyDescent="0.35">
      <c r="A1" s="19" t="s">
        <v>0</v>
      </c>
      <c r="B1" s="19" t="s">
        <v>1</v>
      </c>
      <c r="C1" s="19" t="s">
        <v>353</v>
      </c>
      <c r="D1" s="19" t="s">
        <v>3</v>
      </c>
      <c r="E1" s="19" t="s">
        <v>4</v>
      </c>
      <c r="F1" s="19" t="s">
        <v>5</v>
      </c>
      <c r="G1" s="19" t="s">
        <v>6</v>
      </c>
      <c r="H1" s="19" t="s">
        <v>7</v>
      </c>
      <c r="I1" s="19" t="s">
        <v>8</v>
      </c>
      <c r="J1" s="20" t="s">
        <v>175</v>
      </c>
      <c r="K1" s="20" t="s">
        <v>10</v>
      </c>
      <c r="L1" s="20" t="s">
        <v>11</v>
      </c>
      <c r="M1" s="20" t="s">
        <v>176</v>
      </c>
      <c r="N1" s="21" t="s">
        <v>13</v>
      </c>
      <c r="O1" s="19" t="s">
        <v>14</v>
      </c>
      <c r="P1" s="19" t="s">
        <v>15</v>
      </c>
      <c r="Q1" s="19" t="s">
        <v>16</v>
      </c>
      <c r="R1" s="19" t="s">
        <v>177</v>
      </c>
      <c r="S1" s="19" t="s">
        <v>115</v>
      </c>
    </row>
    <row r="2" spans="1:20" x14ac:dyDescent="0.3">
      <c r="B2" s="4" t="s">
        <v>178</v>
      </c>
    </row>
    <row r="3" spans="1:20" x14ac:dyDescent="0.3">
      <c r="B3" s="11"/>
      <c r="D3" s="9">
        <v>1854</v>
      </c>
      <c r="F3" s="9" t="s">
        <v>179</v>
      </c>
      <c r="M3" s="12"/>
    </row>
    <row r="4" spans="1:20" x14ac:dyDescent="0.3">
      <c r="B4" s="7"/>
      <c r="D4" s="9">
        <v>1857</v>
      </c>
      <c r="F4" s="9" t="s">
        <v>179</v>
      </c>
    </row>
    <row r="5" spans="1:20" x14ac:dyDescent="0.3">
      <c r="C5" s="8" t="s">
        <v>180</v>
      </c>
      <c r="D5" s="9">
        <v>1888</v>
      </c>
      <c r="E5" s="9" t="s">
        <v>181</v>
      </c>
      <c r="F5" s="10" t="s">
        <v>179</v>
      </c>
      <c r="J5" s="10">
        <v>325</v>
      </c>
      <c r="K5" s="10">
        <v>0</v>
      </c>
      <c r="L5" s="10">
        <v>325</v>
      </c>
    </row>
    <row r="6" spans="1:20" x14ac:dyDescent="0.3">
      <c r="D6" s="9">
        <v>1901</v>
      </c>
      <c r="E6" s="9" t="s">
        <v>182</v>
      </c>
      <c r="F6" s="10" t="s">
        <v>179</v>
      </c>
      <c r="J6" s="10"/>
      <c r="K6" s="10"/>
      <c r="L6" s="10"/>
    </row>
    <row r="7" spans="1:20" x14ac:dyDescent="0.3">
      <c r="D7" s="9">
        <v>1903</v>
      </c>
      <c r="E7" s="9" t="s">
        <v>183</v>
      </c>
      <c r="F7" s="10" t="s">
        <v>184</v>
      </c>
      <c r="J7" s="10">
        <v>40</v>
      </c>
      <c r="K7" s="10">
        <v>0</v>
      </c>
      <c r="L7" s="10">
        <v>40</v>
      </c>
    </row>
    <row r="8" spans="1:20" x14ac:dyDescent="0.3">
      <c r="D8" s="9">
        <v>1927</v>
      </c>
      <c r="E8" s="9" t="s">
        <v>43</v>
      </c>
      <c r="F8" s="10" t="s">
        <v>185</v>
      </c>
      <c r="J8" s="12">
        <v>2295.71</v>
      </c>
      <c r="K8" s="12">
        <v>0</v>
      </c>
      <c r="L8" s="12">
        <v>2295.71</v>
      </c>
    </row>
    <row r="9" spans="1:20" x14ac:dyDescent="0.3">
      <c r="C9" s="11"/>
      <c r="E9" s="9" t="s">
        <v>328</v>
      </c>
      <c r="F9" s="10" t="s">
        <v>322</v>
      </c>
      <c r="G9" s="10" t="s">
        <v>37</v>
      </c>
      <c r="H9" s="10" t="s">
        <v>23</v>
      </c>
      <c r="I9" s="10" t="s">
        <v>24</v>
      </c>
      <c r="J9" s="12">
        <v>37.5</v>
      </c>
      <c r="K9" s="12">
        <v>0</v>
      </c>
      <c r="L9" s="12">
        <v>37.5</v>
      </c>
      <c r="O9" s="17"/>
    </row>
    <row r="10" spans="1:20" x14ac:dyDescent="0.3">
      <c r="F10" s="9"/>
    </row>
    <row r="11" spans="1:20" x14ac:dyDescent="0.3">
      <c r="B11" s="4" t="s">
        <v>186</v>
      </c>
      <c r="G11" s="12"/>
      <c r="H11" s="12"/>
      <c r="I11" s="8"/>
    </row>
    <row r="12" spans="1:20" x14ac:dyDescent="0.3">
      <c r="C12" s="89"/>
      <c r="D12" s="52"/>
    </row>
    <row r="13" spans="1:20" x14ac:dyDescent="0.3">
      <c r="C13" s="89">
        <v>2917</v>
      </c>
      <c r="E13" s="9" t="s">
        <v>102</v>
      </c>
      <c r="F13" s="10" t="s">
        <v>375</v>
      </c>
      <c r="H13" s="10" t="s">
        <v>23</v>
      </c>
      <c r="I13" s="10" t="s">
        <v>24</v>
      </c>
      <c r="J13" s="12">
        <v>810</v>
      </c>
      <c r="K13" s="12">
        <v>162</v>
      </c>
      <c r="L13" s="12">
        <v>972</v>
      </c>
      <c r="N13" s="11">
        <v>45370</v>
      </c>
      <c r="O13" s="85" t="s">
        <v>349</v>
      </c>
      <c r="P13" s="10" t="s">
        <v>344</v>
      </c>
      <c r="R13" s="38">
        <f>K13/J13</f>
        <v>0.2</v>
      </c>
      <c r="S13" s="10">
        <f>L13-K13-J13</f>
        <v>0</v>
      </c>
    </row>
    <row r="14" spans="1:20" x14ac:dyDescent="0.3">
      <c r="C14" s="89">
        <v>53217</v>
      </c>
      <c r="E14" s="9" t="s">
        <v>374</v>
      </c>
      <c r="F14" s="10" t="s">
        <v>376</v>
      </c>
      <c r="G14" s="8" t="s">
        <v>147</v>
      </c>
      <c r="H14" s="10" t="s">
        <v>23</v>
      </c>
      <c r="I14" s="10" t="s">
        <v>24</v>
      </c>
      <c r="J14" s="12">
        <v>1058.5</v>
      </c>
      <c r="K14" s="12">
        <v>211.7</v>
      </c>
      <c r="L14" s="12">
        <v>1270.2</v>
      </c>
      <c r="N14" s="11">
        <v>45379</v>
      </c>
      <c r="O14" s="9" t="s">
        <v>377</v>
      </c>
      <c r="P14" s="10" t="s">
        <v>344</v>
      </c>
      <c r="R14" s="38">
        <f t="shared" ref="R14:R19" si="0">K14/J14</f>
        <v>0.19999999999999998</v>
      </c>
      <c r="S14" s="10">
        <f t="shared" ref="S14:S19" si="1">L14-K14-J14</f>
        <v>0</v>
      </c>
    </row>
    <row r="15" spans="1:20" x14ac:dyDescent="0.3">
      <c r="C15" s="89">
        <v>47</v>
      </c>
      <c r="E15" s="9" t="s">
        <v>378</v>
      </c>
      <c r="F15" s="10" t="s">
        <v>322</v>
      </c>
      <c r="G15" s="10" t="s">
        <v>37</v>
      </c>
      <c r="H15" s="10" t="s">
        <v>23</v>
      </c>
      <c r="I15" s="10" t="s">
        <v>24</v>
      </c>
      <c r="J15" s="12">
        <v>18.75</v>
      </c>
      <c r="K15" s="12">
        <v>0</v>
      </c>
      <c r="L15" s="12">
        <v>18.75</v>
      </c>
      <c r="N15" s="11">
        <v>45379</v>
      </c>
      <c r="O15" s="85" t="s">
        <v>20</v>
      </c>
      <c r="P15" s="10" t="s">
        <v>379</v>
      </c>
      <c r="R15" s="38">
        <f t="shared" si="0"/>
        <v>0</v>
      </c>
      <c r="S15" s="10">
        <f t="shared" si="1"/>
        <v>0</v>
      </c>
      <c r="T15" s="38"/>
    </row>
    <row r="16" spans="1:20" x14ac:dyDescent="0.3">
      <c r="C16" s="89">
        <v>61</v>
      </c>
      <c r="E16" s="9" t="s">
        <v>378</v>
      </c>
      <c r="F16" s="10" t="s">
        <v>380</v>
      </c>
      <c r="G16" s="8"/>
      <c r="H16" s="10" t="s">
        <v>23</v>
      </c>
      <c r="I16" s="10" t="s">
        <v>24</v>
      </c>
      <c r="J16" s="12">
        <v>380</v>
      </c>
      <c r="K16" s="12">
        <v>0</v>
      </c>
      <c r="L16" s="12">
        <v>380</v>
      </c>
      <c r="N16" s="11">
        <v>45379</v>
      </c>
      <c r="O16" s="85" t="s">
        <v>20</v>
      </c>
      <c r="P16" s="10" t="s">
        <v>379</v>
      </c>
      <c r="R16" s="38">
        <f t="shared" si="0"/>
        <v>0</v>
      </c>
      <c r="S16" s="10">
        <f t="shared" si="1"/>
        <v>0</v>
      </c>
    </row>
    <row r="17" spans="3:19" x14ac:dyDescent="0.3">
      <c r="C17" s="89"/>
      <c r="E17" s="9" t="s">
        <v>228</v>
      </c>
      <c r="F17" s="9" t="s">
        <v>36</v>
      </c>
      <c r="G17" s="10" t="s">
        <v>37</v>
      </c>
      <c r="H17" s="10" t="s">
        <v>23</v>
      </c>
      <c r="I17" s="10" t="s">
        <v>24</v>
      </c>
      <c r="J17" s="12">
        <v>10</v>
      </c>
      <c r="K17" s="12">
        <v>0</v>
      </c>
      <c r="L17" s="12">
        <v>10</v>
      </c>
      <c r="N17" s="11">
        <v>45386</v>
      </c>
      <c r="O17" s="85" t="s">
        <v>20</v>
      </c>
      <c r="R17" s="38">
        <f t="shared" si="0"/>
        <v>0</v>
      </c>
      <c r="S17" s="10">
        <f t="shared" si="1"/>
        <v>0</v>
      </c>
    </row>
    <row r="18" spans="3:19" x14ac:dyDescent="0.3">
      <c r="C18" s="9"/>
      <c r="E18" s="9" t="s">
        <v>228</v>
      </c>
      <c r="F18" s="9" t="s">
        <v>381</v>
      </c>
      <c r="G18" s="10" t="s">
        <v>37</v>
      </c>
      <c r="H18" s="10" t="s">
        <v>23</v>
      </c>
      <c r="I18" s="10" t="s">
        <v>24</v>
      </c>
      <c r="J18" s="12">
        <v>20.98</v>
      </c>
      <c r="K18" s="12">
        <v>0</v>
      </c>
      <c r="L18" s="12">
        <v>20.98</v>
      </c>
      <c r="N18" s="11">
        <v>45386</v>
      </c>
      <c r="O18" s="85" t="s">
        <v>20</v>
      </c>
      <c r="R18" s="38">
        <f t="shared" si="0"/>
        <v>0</v>
      </c>
      <c r="S18" s="10">
        <f t="shared" si="1"/>
        <v>0</v>
      </c>
    </row>
    <row r="19" spans="3:19" x14ac:dyDescent="0.3">
      <c r="C19" s="77"/>
      <c r="E19" s="9" t="s">
        <v>35</v>
      </c>
      <c r="F19" s="10" t="s">
        <v>40</v>
      </c>
      <c r="G19" s="10" t="s">
        <v>41</v>
      </c>
      <c r="H19" s="8" t="s">
        <v>23</v>
      </c>
      <c r="I19" s="8" t="s">
        <v>42</v>
      </c>
      <c r="J19" s="12">
        <v>561.96</v>
      </c>
      <c r="K19" s="12">
        <v>0</v>
      </c>
      <c r="L19" s="12">
        <v>561.96</v>
      </c>
      <c r="N19" s="11">
        <v>45386</v>
      </c>
      <c r="O19" s="85" t="s">
        <v>20</v>
      </c>
      <c r="R19" s="38">
        <f t="shared" si="0"/>
        <v>0</v>
      </c>
      <c r="S19" s="10">
        <f t="shared" si="1"/>
        <v>0</v>
      </c>
    </row>
    <row r="20" spans="3:19" x14ac:dyDescent="0.3">
      <c r="C20" s="9"/>
      <c r="R20" s="38"/>
      <c r="S20" s="10"/>
    </row>
    <row r="21" spans="3:19" x14ac:dyDescent="0.3">
      <c r="F21" s="9"/>
      <c r="R21" s="38"/>
      <c r="S21" s="10"/>
    </row>
    <row r="22" spans="3:19" x14ac:dyDescent="0.3">
      <c r="H22" s="8"/>
      <c r="I22" s="8"/>
    </row>
    <row r="23" spans="3:19" x14ac:dyDescent="0.3">
      <c r="H23" s="12"/>
    </row>
    <row r="24" spans="3:19" x14ac:dyDescent="0.3">
      <c r="H24" s="12"/>
    </row>
    <row r="25" spans="3:19" x14ac:dyDescent="0.3">
      <c r="G25" s="12"/>
      <c r="H25" s="12"/>
    </row>
    <row r="26" spans="3:19" x14ac:dyDescent="0.3">
      <c r="G26" s="12"/>
      <c r="H26" s="12"/>
    </row>
    <row r="27" spans="3:19" x14ac:dyDescent="0.3">
      <c r="G27" s="12"/>
      <c r="H27" s="12"/>
    </row>
    <row r="28" spans="3:19" x14ac:dyDescent="0.3">
      <c r="G28" s="12"/>
      <c r="H28" s="12"/>
    </row>
    <row r="29" spans="3:19" x14ac:dyDescent="0.3">
      <c r="G29" s="12"/>
      <c r="H29" s="12"/>
    </row>
    <row r="30" spans="3:19" x14ac:dyDescent="0.3">
      <c r="G30" s="12"/>
    </row>
    <row r="31" spans="3:19" x14ac:dyDescent="0.3">
      <c r="G31" s="12"/>
    </row>
    <row r="32" spans="3:19" x14ac:dyDescent="0.3">
      <c r="G32" s="12"/>
    </row>
    <row r="33" spans="7:7" x14ac:dyDescent="0.3">
      <c r="G33" s="12"/>
    </row>
  </sheetData>
  <pageMargins left="0.7" right="0.7" top="0.75" bottom="0.75" header="0.3" footer="0.3"/>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5FDA9-229F-4C08-A6E4-4C30544A6138}">
  <dimension ref="A1:O36"/>
  <sheetViews>
    <sheetView topLeftCell="F1" workbookViewId="0">
      <selection activeCell="M11" sqref="M11"/>
    </sheetView>
  </sheetViews>
  <sheetFormatPr defaultRowHeight="12" x14ac:dyDescent="0.3"/>
  <cols>
    <col min="1" max="1" width="4.7265625" style="54" hidden="1" customWidth="1"/>
    <col min="2" max="4" width="0" style="54" hidden="1" customWidth="1"/>
    <col min="5" max="5" width="25" style="54" hidden="1" customWidth="1"/>
    <col min="6" max="6" width="34.7265625" style="54" customWidth="1"/>
    <col min="7" max="7" width="9.90625" style="54" hidden="1" customWidth="1"/>
    <col min="8" max="8" width="9.6328125" style="54" hidden="1" customWidth="1"/>
    <col min="9" max="11" width="0" style="54" hidden="1" customWidth="1"/>
    <col min="12" max="12" width="8.7265625" style="63"/>
    <col min="13" max="13" width="31.54296875" style="54" customWidth="1"/>
    <col min="14" max="14" width="12.7265625" style="54" customWidth="1"/>
    <col min="15" max="17" width="8.7265625" style="54" customWidth="1"/>
    <col min="18" max="16384" width="8.7265625" style="54"/>
  </cols>
  <sheetData>
    <row r="1" spans="1:15" ht="48" x14ac:dyDescent="0.3">
      <c r="B1" s="19" t="s">
        <v>1</v>
      </c>
      <c r="C1" s="19" t="s">
        <v>2</v>
      </c>
      <c r="D1" s="41" t="s">
        <v>3</v>
      </c>
      <c r="E1" s="19" t="s">
        <v>4</v>
      </c>
      <c r="F1" s="19" t="s">
        <v>5</v>
      </c>
      <c r="G1" s="19" t="s">
        <v>6</v>
      </c>
      <c r="H1" s="19" t="s">
        <v>7</v>
      </c>
      <c r="I1" s="19" t="s">
        <v>8</v>
      </c>
      <c r="J1" s="20" t="s">
        <v>9</v>
      </c>
      <c r="K1" s="20" t="s">
        <v>10</v>
      </c>
      <c r="L1" s="20" t="s">
        <v>305</v>
      </c>
      <c r="M1" s="20" t="s">
        <v>239</v>
      </c>
      <c r="N1" s="20" t="s">
        <v>239</v>
      </c>
      <c r="O1" s="20" t="s">
        <v>239</v>
      </c>
    </row>
    <row r="2" spans="1:15" x14ac:dyDescent="0.3">
      <c r="A2" s="54">
        <v>1</v>
      </c>
      <c r="E2" s="54" t="s">
        <v>240</v>
      </c>
      <c r="F2" s="54" t="s">
        <v>237</v>
      </c>
      <c r="H2" s="54" t="s">
        <v>23</v>
      </c>
      <c r="L2" s="63">
        <v>810</v>
      </c>
      <c r="N2" s="54" t="s">
        <v>238</v>
      </c>
      <c r="O2" s="54" t="s">
        <v>303</v>
      </c>
    </row>
    <row r="3" spans="1:15" x14ac:dyDescent="0.3">
      <c r="A3" s="54">
        <v>2</v>
      </c>
      <c r="F3" s="54" t="s">
        <v>297</v>
      </c>
      <c r="H3" s="54" t="s">
        <v>23</v>
      </c>
      <c r="L3" s="63">
        <v>7000</v>
      </c>
      <c r="M3" s="54" t="s">
        <v>339</v>
      </c>
    </row>
    <row r="4" spans="1:15" x14ac:dyDescent="0.3">
      <c r="A4" s="54">
        <v>3</v>
      </c>
      <c r="F4" s="54" t="s">
        <v>263</v>
      </c>
      <c r="H4" s="54" t="s">
        <v>23</v>
      </c>
      <c r="L4" s="63">
        <v>1500</v>
      </c>
      <c r="M4" s="54" t="s">
        <v>292</v>
      </c>
    </row>
    <row r="5" spans="1:15" x14ac:dyDescent="0.3">
      <c r="A5" s="54">
        <v>4</v>
      </c>
      <c r="F5" s="54" t="s">
        <v>262</v>
      </c>
      <c r="H5" s="54" t="s">
        <v>23</v>
      </c>
      <c r="L5" s="63">
        <v>785</v>
      </c>
    </row>
    <row r="6" spans="1:15" x14ac:dyDescent="0.3">
      <c r="A6" s="54">
        <v>5</v>
      </c>
      <c r="F6" s="54" t="s">
        <v>299</v>
      </c>
      <c r="H6" s="54" t="s">
        <v>23</v>
      </c>
      <c r="L6" s="63">
        <v>1800</v>
      </c>
      <c r="M6" s="54" t="s">
        <v>300</v>
      </c>
    </row>
    <row r="7" spans="1:15" x14ac:dyDescent="0.3">
      <c r="A7" s="54">
        <v>6</v>
      </c>
      <c r="F7" s="54" t="s">
        <v>261</v>
      </c>
      <c r="H7" s="54" t="s">
        <v>23</v>
      </c>
      <c r="L7" s="63">
        <v>1500</v>
      </c>
      <c r="M7" s="54" t="s">
        <v>292</v>
      </c>
    </row>
    <row r="8" spans="1:15" x14ac:dyDescent="0.3">
      <c r="A8" s="54">
        <v>7</v>
      </c>
      <c r="F8" s="54" t="s">
        <v>293</v>
      </c>
      <c r="H8" s="54" t="s">
        <v>23</v>
      </c>
      <c r="L8" s="63">
        <v>1637.4</v>
      </c>
      <c r="M8" s="54" t="s">
        <v>292</v>
      </c>
    </row>
    <row r="9" spans="1:15" x14ac:dyDescent="0.3">
      <c r="A9" s="54">
        <v>8</v>
      </c>
      <c r="F9" s="54" t="s">
        <v>294</v>
      </c>
      <c r="H9" s="54" t="s">
        <v>23</v>
      </c>
      <c r="L9" s="63">
        <v>1505</v>
      </c>
      <c r="M9" s="54" t="s">
        <v>292</v>
      </c>
    </row>
    <row r="10" spans="1:15" x14ac:dyDescent="0.3">
      <c r="A10" s="54">
        <v>9</v>
      </c>
      <c r="F10" s="54" t="s">
        <v>295</v>
      </c>
      <c r="H10" s="54" t="s">
        <v>23</v>
      </c>
      <c r="L10" s="63">
        <v>400</v>
      </c>
      <c r="M10" s="54" t="s">
        <v>292</v>
      </c>
    </row>
    <row r="11" spans="1:15" x14ac:dyDescent="0.3">
      <c r="A11" s="54">
        <v>12</v>
      </c>
      <c r="F11" s="54" t="s">
        <v>271</v>
      </c>
      <c r="H11" s="54" t="s">
        <v>23</v>
      </c>
      <c r="L11" s="63">
        <v>2500</v>
      </c>
    </row>
    <row r="12" spans="1:15" x14ac:dyDescent="0.3">
      <c r="A12" s="54">
        <v>13</v>
      </c>
      <c r="F12" s="54" t="s">
        <v>280</v>
      </c>
      <c r="H12" s="54" t="s">
        <v>23</v>
      </c>
      <c r="L12" s="63">
        <v>4500</v>
      </c>
    </row>
    <row r="13" spans="1:15" x14ac:dyDescent="0.3">
      <c r="A13" s="54">
        <v>14</v>
      </c>
      <c r="F13" s="54" t="s">
        <v>273</v>
      </c>
      <c r="H13" s="54" t="s">
        <v>23</v>
      </c>
      <c r="L13" s="63">
        <v>1850</v>
      </c>
    </row>
    <row r="14" spans="1:15" x14ac:dyDescent="0.3">
      <c r="A14" s="54">
        <v>15</v>
      </c>
      <c r="F14" s="54" t="s">
        <v>274</v>
      </c>
      <c r="H14" s="54" t="s">
        <v>23</v>
      </c>
      <c r="L14" s="63">
        <v>4483.8599999999997</v>
      </c>
    </row>
    <row r="15" spans="1:15" x14ac:dyDescent="0.3">
      <c r="A15" s="54">
        <v>16</v>
      </c>
      <c r="F15" s="54" t="s">
        <v>275</v>
      </c>
      <c r="H15" s="54" t="s">
        <v>23</v>
      </c>
      <c r="L15" s="63">
        <v>4000</v>
      </c>
    </row>
    <row r="16" spans="1:15" x14ac:dyDescent="0.3">
      <c r="A16" s="54">
        <v>18</v>
      </c>
      <c r="F16" s="54" t="s">
        <v>277</v>
      </c>
      <c r="H16" s="54" t="s">
        <v>23</v>
      </c>
      <c r="L16" s="63">
        <v>2490</v>
      </c>
    </row>
    <row r="17" spans="1:13" x14ac:dyDescent="0.3">
      <c r="A17" s="54">
        <v>19</v>
      </c>
      <c r="F17" s="54" t="s">
        <v>278</v>
      </c>
      <c r="H17" s="54" t="s">
        <v>23</v>
      </c>
      <c r="L17" s="63">
        <v>356</v>
      </c>
    </row>
    <row r="18" spans="1:13" x14ac:dyDescent="0.3">
      <c r="A18" s="54">
        <v>20</v>
      </c>
      <c r="F18" s="54" t="s">
        <v>279</v>
      </c>
      <c r="H18" s="54" t="s">
        <v>23</v>
      </c>
      <c r="L18" s="63">
        <v>3750</v>
      </c>
    </row>
    <row r="19" spans="1:13" x14ac:dyDescent="0.3">
      <c r="A19" s="54">
        <v>21</v>
      </c>
      <c r="F19" s="54" t="s">
        <v>298</v>
      </c>
      <c r="H19" s="54" t="s">
        <v>242</v>
      </c>
      <c r="L19" s="63">
        <v>30000</v>
      </c>
      <c r="M19" s="54" t="s">
        <v>296</v>
      </c>
    </row>
    <row r="20" spans="1:13" x14ac:dyDescent="0.3">
      <c r="F20" s="73" t="s">
        <v>268</v>
      </c>
      <c r="G20" s="73"/>
      <c r="H20" s="73"/>
      <c r="I20" s="73"/>
      <c r="J20" s="73"/>
      <c r="K20" s="73"/>
      <c r="L20" s="74">
        <f>SUM(L2:L19)</f>
        <v>70867.260000000009</v>
      </c>
    </row>
    <row r="22" spans="1:13" x14ac:dyDescent="0.3">
      <c r="F22" s="73" t="s">
        <v>304</v>
      </c>
    </row>
    <row r="23" spans="1:13" x14ac:dyDescent="0.3">
      <c r="A23" s="54">
        <v>10</v>
      </c>
      <c r="F23" s="54" t="s">
        <v>241</v>
      </c>
      <c r="H23" s="54" t="s">
        <v>23</v>
      </c>
    </row>
    <row r="24" spans="1:13" x14ac:dyDescent="0.3">
      <c r="A24" s="54">
        <v>11</v>
      </c>
      <c r="F24" s="54" t="s">
        <v>269</v>
      </c>
      <c r="H24" s="54" t="s">
        <v>23</v>
      </c>
    </row>
    <row r="25" spans="1:13" x14ac:dyDescent="0.3">
      <c r="A25" s="54">
        <v>17</v>
      </c>
      <c r="E25" s="54" t="s">
        <v>272</v>
      </c>
      <c r="F25" s="54" t="s">
        <v>276</v>
      </c>
      <c r="H25" s="54" t="s">
        <v>242</v>
      </c>
    </row>
    <row r="35" spans="6:6" x14ac:dyDescent="0.3">
      <c r="F35" s="73"/>
    </row>
    <row r="36" spans="6:6" x14ac:dyDescent="0.3">
      <c r="F36" s="75"/>
    </row>
  </sheetData>
  <sortState xmlns:xlrd2="http://schemas.microsoft.com/office/spreadsheetml/2017/richdata2" ref="A2:O19">
    <sortCondition ref="A2:A1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Treasurers0695</vt:lpstr>
      <vt:lpstr>Deposit5255</vt:lpstr>
      <vt:lpstr>Playground1968</vt:lpstr>
      <vt:lpstr>32dayNotice0965</vt:lpstr>
      <vt:lpstr>BudgetMonitoringPreceptNHPgrant</vt:lpstr>
      <vt:lpstr>BudgetMonitoringCIL</vt:lpstr>
      <vt:lpstr>Summary</vt:lpstr>
      <vt:lpstr>Uncashed and New</vt:lpstr>
      <vt:lpstr>Potential_costs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Skillman</dc:creator>
  <cp:keywords/>
  <dc:description/>
  <cp:lastModifiedBy>Parish Clerk</cp:lastModifiedBy>
  <cp:revision/>
  <cp:lastPrinted>2024-04-03T07:26:16Z</cp:lastPrinted>
  <dcterms:created xsi:type="dcterms:W3CDTF">2022-08-14T10:50:35Z</dcterms:created>
  <dcterms:modified xsi:type="dcterms:W3CDTF">2024-05-28T16:33:21Z</dcterms:modified>
  <cp:category/>
  <cp:contentStatus/>
</cp:coreProperties>
</file>